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570" firstSheet="11" activeTab="16"/>
  </bookViews>
  <sheets>
    <sheet name="1. sz. kimutatás" sheetId="1" r:id="rId1"/>
    <sheet name="2. sz. kimutatás " sheetId="2" r:id="rId2"/>
    <sheet name="2a. sz. kimutatás" sheetId="3" r:id="rId3"/>
    <sheet name="3ab. sz. kimutatás" sheetId="4" r:id="rId4"/>
    <sheet name="3c. sz. kimutatás " sheetId="5" r:id="rId5"/>
    <sheet name="4. sz. kimutatás" sheetId="6" r:id="rId6"/>
    <sheet name="1.2. sz. ábra" sheetId="7" r:id="rId7"/>
    <sheet name="3.4. sz. ábra" sheetId="8" r:id="rId8"/>
    <sheet name="1. sz. táblázat" sheetId="9" r:id="rId9"/>
    <sheet name="2a. sz. táblázat" sheetId="10" r:id="rId10"/>
    <sheet name="2b. sz. táblázat" sheetId="11" r:id="rId11"/>
    <sheet name="2c. sz. táblázat" sheetId="12" r:id="rId12"/>
    <sheet name="2d. sz. táblázat" sheetId="13" r:id="rId13"/>
    <sheet name="3a. sz. táblázat" sheetId="14" r:id="rId14"/>
    <sheet name="3b. sz. táblázat" sheetId="15" r:id="rId15"/>
    <sheet name="4. sz. táblázat" sheetId="16" r:id="rId16"/>
    <sheet name="1. sz. függelék" sheetId="17" r:id="rId17"/>
  </sheets>
  <externalReferences>
    <externalReference r:id="rId20"/>
    <externalReference r:id="rId21"/>
  </externalReferences>
  <definedNames>
    <definedName name="_xlnm.Print_Titles" localSheetId="8">'1. sz. táblázat'!$5:$6</definedName>
    <definedName name="_xlnm.Print_Titles" localSheetId="2">'2a. sz. kimutatás'!$6:$6</definedName>
    <definedName name="_xlnm.Print_Titles" localSheetId="5">'4. sz. kimutatás'!$4:$7</definedName>
    <definedName name="_xlnm.Print_Area" localSheetId="16">'1. sz. függelék'!$A$1:$D$37</definedName>
    <definedName name="_xlnm.Print_Area" localSheetId="1">'2. sz. kimutatás '!$A$1:$D$37</definedName>
    <definedName name="_xlnm.Print_Area" localSheetId="2">'2a. sz. kimutatás'!$A$1:$J$92</definedName>
  </definedNames>
  <calcPr fullCalcOnLoad="1"/>
</workbook>
</file>

<file path=xl/sharedStrings.xml><?xml version="1.0" encoding="utf-8"?>
<sst xmlns="http://schemas.openxmlformats.org/spreadsheetml/2006/main" count="1598" uniqueCount="1118">
  <si>
    <t>Rendszeres személyi juttatások</t>
  </si>
  <si>
    <t>Személyi jellegű kiadások (1 kiemelt előirányzat) összesen</t>
  </si>
  <si>
    <t>Nem adatátviteli célú távközlési díjak</t>
  </si>
  <si>
    <t>Gázenergia szolgáltatás díja</t>
  </si>
  <si>
    <t>Villamosenergia szolgáltatás díja</t>
  </si>
  <si>
    <t>Továbbszámlázott szolgáltatások</t>
  </si>
  <si>
    <t>Egyéb dolgi kiadások</t>
  </si>
  <si>
    <t>Számlázott szellemi tevékenység kifizetése</t>
  </si>
  <si>
    <t>Munkáltató által fizetett személyi jövedelem adó</t>
  </si>
  <si>
    <t>Dologi jellegű kiadások (3 kiemelt előirányzat) összesen</t>
  </si>
  <si>
    <t>2/c. sz. táblázat</t>
  </si>
  <si>
    <t>2009.  évi előirányzat</t>
  </si>
  <si>
    <t>Bérleti és lízingdíjak</t>
  </si>
  <si>
    <t>2/d sz. táblázat</t>
  </si>
  <si>
    <t>Kisértékű tárgyi eszköz és szellemi termék</t>
  </si>
  <si>
    <t>Egyéb kommunikációs szolgáltatás</t>
  </si>
  <si>
    <t>Bérleti és lizingdíjak</t>
  </si>
  <si>
    <r>
      <t>Körzeti igazgatási feladatok /Városi Gyámhivatal/ 33</t>
    </r>
    <r>
      <rPr>
        <sz val="10"/>
        <rFont val="Times New Roman CE"/>
        <family val="1"/>
      </rPr>
      <t xml:space="preserve"> címszám 1 alcímszám</t>
    </r>
    <r>
      <rPr>
        <b/>
        <sz val="10"/>
        <rFont val="Times New Roman CE"/>
        <family val="1"/>
      </rPr>
      <t xml:space="preserve"> összesen</t>
    </r>
  </si>
  <si>
    <r>
      <t>Körzeti igazgatási feladatok /Építésügyi feladatok/ 33</t>
    </r>
    <r>
      <rPr>
        <sz val="10"/>
        <rFont val="Times New Roman CE"/>
        <family val="1"/>
      </rPr>
      <t xml:space="preserve"> címszám 2 alcímszám</t>
    </r>
    <r>
      <rPr>
        <b/>
        <sz val="10"/>
        <rFont val="Times New Roman CE"/>
        <family val="1"/>
      </rPr>
      <t xml:space="preserve"> összesen</t>
    </r>
  </si>
  <si>
    <r>
      <t>Körzeti igazgatási feladatok /Okmányiroda/ 33</t>
    </r>
    <r>
      <rPr>
        <sz val="10"/>
        <rFont val="Times New Roman CE"/>
        <family val="1"/>
      </rPr>
      <t xml:space="preserve"> címszám 3 alcímszám</t>
    </r>
    <r>
      <rPr>
        <b/>
        <sz val="10"/>
        <rFont val="Times New Roman CE"/>
        <family val="1"/>
      </rPr>
      <t xml:space="preserve"> összesen</t>
    </r>
  </si>
  <si>
    <t>3/a. táblázat</t>
  </si>
  <si>
    <t>EVAT Zrt kezelésében lévő önkormányzati vagyon hasznosításával</t>
  </si>
  <si>
    <t>összefüggő 2009. évi bevételek</t>
  </si>
  <si>
    <t>I.</t>
  </si>
  <si>
    <t>Önkormányzati lakások bérleti díja</t>
  </si>
  <si>
    <t>Lakbér bevétel</t>
  </si>
  <si>
    <t>Pozsonyi úti lakások szociális lakbérbevétele</t>
  </si>
  <si>
    <t>Pozsonyi úti lakások költségelvű lakbérbevétele</t>
  </si>
  <si>
    <t>Önkormányzati lakások bérleti díja összesen:</t>
  </si>
  <si>
    <t>Önkormányzati lakások külön szolgáltatási díja</t>
  </si>
  <si>
    <t>Külön szolgáltatás (üzemeltetés)</t>
  </si>
  <si>
    <t>Pozsonyi úti lakások külön szolgáltatás (üzemeltetés)</t>
  </si>
  <si>
    <t>Tárkányi u. 40. használati díj</t>
  </si>
  <si>
    <t>Idegen kezelésben lévő épületek üzemeltetési költsége</t>
  </si>
  <si>
    <t>Önkormányzati lakások külön szolgáltatási díja összesen:</t>
  </si>
  <si>
    <t>Egyéb helyiségek bérleti díja</t>
  </si>
  <si>
    <t>Régi típusú szerződések szerinti bérleti díjak</t>
  </si>
  <si>
    <t>Új típusú szerződések szerinti bérleti díjak</t>
  </si>
  <si>
    <t>Egyéb helyiségek bérleti díja összesen:</t>
  </si>
  <si>
    <t>Pince bérbeadás- Széchenyi u. 5.</t>
  </si>
  <si>
    <t>Egyéb hasznosítási szerződések alapján beszedett bevételek</t>
  </si>
  <si>
    <t>Malomárok u. 22. bevétele</t>
  </si>
  <si>
    <t>1/c. Egyéb karbantartások</t>
  </si>
  <si>
    <t>Egyéb hasznosítási szerződések alapján beszedett bevételek összesen:</t>
  </si>
  <si>
    <t>Bérlőt terhelő karbantartás megtérítése (továbbszámlázott szolgáltatás):</t>
  </si>
  <si>
    <t xml:space="preserve">VII. </t>
  </si>
  <si>
    <t>Kiszámlázott termékek és szolgáltatások ÁFA bevétele</t>
  </si>
  <si>
    <t>ÁFA visszaigénylés</t>
  </si>
  <si>
    <t>3/b. táblázat</t>
  </si>
  <si>
    <t>összefüggő 2009. évi kiadások</t>
  </si>
  <si>
    <t>Önkormányzati lakásokkal kapcsolatos kiadások</t>
  </si>
  <si>
    <t>Közvetlenül megjelenő üzemeltetési költség</t>
  </si>
  <si>
    <t>Karbantartás ÁFÁ-val</t>
  </si>
  <si>
    <t>3/a. Általános karbantartás</t>
  </si>
  <si>
    <t>3/b. Címkézett karbantartás</t>
  </si>
  <si>
    <t>3/c. Egyéb karbantartások</t>
  </si>
  <si>
    <t>3/d. Homlokzati munkálatok</t>
  </si>
  <si>
    <t>3/e. Bérlőt terhelő karbantartás megtérítése</t>
  </si>
  <si>
    <t>Karbantartás összesen:</t>
  </si>
  <si>
    <t>Pozsonyi úti lakások karbantartása</t>
  </si>
  <si>
    <t>Felújítások</t>
  </si>
  <si>
    <t>Önkormányzatot terhelő társasházi felújítási alapképzés</t>
  </si>
  <si>
    <t xml:space="preserve">Önkormányzatot terhelő, az előírt felújítási alapképzésen felüli felújítások ktg. v </t>
  </si>
  <si>
    <t>Felújítási alapképzésen felüli felújítások (panel program)</t>
  </si>
  <si>
    <t>Ingatlan vásárlás, terület rendezés, új feladatokkal kapcsolatban felmerült költségek</t>
  </si>
  <si>
    <t>Pozsonyi úti lakások miatti tartalékképzés</t>
  </si>
  <si>
    <t>Önkormányzati lakásokkal kapcsolatos kiadások összesen:</t>
  </si>
  <si>
    <t>Nem lakáscélú helyiségekkel kapcsolatos kiadások</t>
  </si>
  <si>
    <t>1/a. Általános karbantartás</t>
  </si>
  <si>
    <t>1/b. Címkézett karbantartás</t>
  </si>
  <si>
    <t>1/d. Homlokzati munkálatok</t>
  </si>
  <si>
    <t>Felújítások (aktivált, áfával) (Kallómalom u. 80.)</t>
  </si>
  <si>
    <t>Ingatlan vásárlás, területrendezés, új feladatokkal kapcs. Felmerülő költségek önkormányzati megbízás alapján (Beruházás)</t>
  </si>
  <si>
    <t>Önkormányzati egyéb helyiségeknél végzett értéknövelő felújítás (bérbeszámítás)</t>
  </si>
  <si>
    <t xml:space="preserve">Önkormányzatot terhelő, az előírt felújítási alapképzésen felüli felújítások </t>
  </si>
  <si>
    <t>Nem lakáscélú helyiségekkel kapcsolatos kiadások összesen:</t>
  </si>
  <si>
    <t>EVAT ZRT kezelési tevékenységével kapcsolatos kiadások</t>
  </si>
  <si>
    <t>Lakások kezelése</t>
  </si>
  <si>
    <t>Nem lakáscélú helyiségek kezelése</t>
  </si>
  <si>
    <t>Széchenyi u. 78 kezelési díja, őrzés-védés</t>
  </si>
  <si>
    <t>EVAT ZRT kezelési tevékenységével kapcsolatos kiadások összesen:</t>
  </si>
  <si>
    <r>
      <t>II</t>
    </r>
    <r>
      <rPr>
        <sz val="10"/>
        <rFont val="Times New Roman"/>
        <family val="1"/>
      </rPr>
      <t>.</t>
    </r>
  </si>
  <si>
    <t>4. sz. táblázat</t>
  </si>
  <si>
    <t>Eger gesztorságával működő mikrotársulásokkal kapcsolatos adatok alakulása 2009 évben</t>
  </si>
  <si>
    <t>adatok ezer forintban</t>
  </si>
  <si>
    <t>Sor-
szám</t>
  </si>
  <si>
    <t>Demjén</t>
  </si>
  <si>
    <t>Egerbakta</t>
  </si>
  <si>
    <t>Egerszalók</t>
  </si>
  <si>
    <t>Andornak-tálya</t>
  </si>
  <si>
    <t>Egerszólát</t>
  </si>
  <si>
    <t>Ostoros</t>
  </si>
  <si>
    <t xml:space="preserve">6. sz. mellékletből
</t>
  </si>
  <si>
    <t>Tanintézmények tervezett</t>
  </si>
  <si>
    <t>Dolgozók létszámkerete (fő)</t>
  </si>
  <si>
    <t xml:space="preserve">ebből: Pedagógus </t>
  </si>
  <si>
    <t xml:space="preserve">          Egyéb dolgozó</t>
  </si>
  <si>
    <t>Kiadások I. fejezetéből</t>
  </si>
  <si>
    <t>Személyi jellegű kiadások</t>
  </si>
  <si>
    <t>Munkaadókat terhelő járulékok</t>
  </si>
  <si>
    <t>Dologi jellegű kiadások</t>
  </si>
  <si>
    <t>Községi Tagintézmények 2009. évi kiadási főösszege:</t>
  </si>
  <si>
    <t>Bevételek VIII. fejezetből</t>
  </si>
  <si>
    <t>Eger által igényelt normatív támogatás 
(étkezés és tanulói tankönyv nélkül)</t>
  </si>
  <si>
    <t>Eger által igényelhető központi támogatás</t>
  </si>
  <si>
    <t>Bevételek V. fejezet 1 címszámból</t>
  </si>
  <si>
    <t>Községek kiegészítése a 
tagintézmények működéséhez</t>
  </si>
  <si>
    <t xml:space="preserve">2007/2008-as tanévtől új tanulóként bejáró gyemekek után hozzájárulás </t>
  </si>
  <si>
    <t>Csak Andornaktályánál csökkentés a napközis nevelő bérével</t>
  </si>
  <si>
    <t xml:space="preserve">Támogatásértékű működési bevétel a községektől </t>
  </si>
  <si>
    <t>Kiadások II. 
fejezetből</t>
  </si>
  <si>
    <t>Támogatásértékű működési átadás a községeknek az étkezés miatt</t>
  </si>
  <si>
    <t>Támogatásértékű működési átadás a községeknek a 2008. évi létszámrac.miatt</t>
  </si>
  <si>
    <t>Tervezett átadás a községi önkormányzatoknak a tagintézményekkel kapcsolatban:</t>
  </si>
  <si>
    <t>Kiadások VII. 
fejezetből</t>
  </si>
  <si>
    <t>Tanulói tankönyvvel összefüggő tartalék</t>
  </si>
  <si>
    <t>Tervezett tartalék a 
tagintézményekkel kapcsolatban:</t>
  </si>
  <si>
    <t>1. sz. függelék</t>
  </si>
  <si>
    <t>Sor-                szám</t>
  </si>
  <si>
    <t>C   É   L</t>
  </si>
  <si>
    <t>Lakossági közműfejlesztés támogatása</t>
  </si>
  <si>
    <t>Lakossági víz- és csatornaszolgáltatás támogatása</t>
  </si>
  <si>
    <t>Kompok, révek fenntartásának, felújításának támogatása</t>
  </si>
  <si>
    <t>Határátkelőhelyek fenntartásának támogatása</t>
  </si>
  <si>
    <t>Települési és területi kisebbségi önkormányzatok támogatása</t>
  </si>
  <si>
    <t>Kiegészítő támogatás nemzetiségi nevelési, oktatási feladatokhoz</t>
  </si>
  <si>
    <t>Könyvtári és közművelődési érdekeltségnövelő támogatás, múzeumok szakmai támogatása</t>
  </si>
  <si>
    <t>Helyi önkormányzatok hivatásos zenekari és énekkari támogatása</t>
  </si>
  <si>
    <t>Helyi szervezési intézkedésekhez kapcsolódó többletkiadások támogatása</t>
  </si>
  <si>
    <t>Ózdi martinsalak felhasználása miatt kárt szenvedett lakóépületek tulajdonosainak kártalanítása</t>
  </si>
  <si>
    <t>A 2008. évi jövedelemdifferenciálódás mérséklésénél beszámítással érintett önkormányzatok támogatása</t>
  </si>
  <si>
    <t>Önkormányzatok és jogi személyiségű társulásaik európai uniós fejlesztési pályázatai saját forrás kiegészítésének támogatása</t>
  </si>
  <si>
    <t>Helyi közösségi közlekedés normatív támogatása</t>
  </si>
  <si>
    <t>Települési önkormányzati belterületi közutak felújításának, korszerűsítésének támogatása</t>
  </si>
  <si>
    <t>Az érettségi és szakmai vizsgák lebonyolításának támogatása</t>
  </si>
  <si>
    <t>Esélyegyenlőséget, felzárkóztatást segítő támogatások</t>
  </si>
  <si>
    <t>Közoktatás-fejlesztési célok támogatása</t>
  </si>
  <si>
    <t>Belterületi utak szilárd burkolattal való ellátása</t>
  </si>
  <si>
    <t>Az alapfokú művészetoktatás támogatása</t>
  </si>
  <si>
    <t>A bölcsődék és közoktatási intézmények infrastrukturális fejlesztése, valamint közösségi buszok beszerzése</t>
  </si>
  <si>
    <t>Gyermekszegénység elleni program keretében nyári étkeztetés biztosítása</t>
  </si>
  <si>
    <t>Belterületi belvízrendezési célok támogatása</t>
  </si>
  <si>
    <t>Bérpolitikai intézkedések támogatása</t>
  </si>
  <si>
    <t>Az Új Tudás-Műveltség Program keretében a pedagógusok anyagi ösztönzését szolgáló támogatások</t>
  </si>
  <si>
    <t>Komprehenzív iskola-modellek támogatása</t>
  </si>
  <si>
    <t>Iskolai gyakorlati oktatás a szakközépiskola tizenegy-tizenkettedik évfolyamán</t>
  </si>
  <si>
    <t>Óvodáztatási támogatás</t>
  </si>
  <si>
    <t>Ösztönző támogatás kistelepülések közoktatási feladatainak társulásban történő ellátásához</t>
  </si>
  <si>
    <t xml:space="preserve">29. </t>
  </si>
  <si>
    <t>A szegregált lakókörnyezet felszámolásának támogatása</t>
  </si>
  <si>
    <t>Sportlétesítmények felújításának támogatása</t>
  </si>
  <si>
    <t>Ezer forintban</t>
  </si>
  <si>
    <t>Önkormányzati költségvetési szervek bevételei</t>
  </si>
  <si>
    <t>Önkormányzati költségvetési szervek működési költségvetés</t>
  </si>
  <si>
    <t>Önkormányzati költségvetési szervek felújítás</t>
  </si>
  <si>
    <t>Önkormányzati költségvetési szervek beruházási kiadások</t>
  </si>
  <si>
    <t>Illetékek</t>
  </si>
  <si>
    <t>Helyi adók</t>
  </si>
  <si>
    <t>Polgármesteri Hivatal önkormányzat felhalmozási és tőke bevételei</t>
  </si>
  <si>
    <t>Polgármesteri Hivatal tárgyi eszközök, immateriális javak értékesítése</t>
  </si>
  <si>
    <t>Polgármesteri Hivatal pénzügyi befektetések bevételei</t>
  </si>
  <si>
    <t>Polgármesteri Hivatal saját bevételek összesen:</t>
  </si>
  <si>
    <t>Saját bevételek összesen:</t>
  </si>
  <si>
    <t>Polgármesteri Hivatal vagyonnal kapcsolatos kiadásai</t>
  </si>
  <si>
    <t>Polgármesteri Hivatal pénzügyi befektetések kiadásai</t>
  </si>
  <si>
    <t>Gépjárműadó</t>
  </si>
  <si>
    <t>Átengedett központi adók összesen:</t>
  </si>
  <si>
    <t>Tartalékok</t>
  </si>
  <si>
    <t>Pénzmaradványi tartalék</t>
  </si>
  <si>
    <t>Központosított előirányzatok</t>
  </si>
  <si>
    <t>Egyéb központi támogatás</t>
  </si>
  <si>
    <t>Költségvetési befizetések</t>
  </si>
  <si>
    <t>Függő, átfutó kiadások</t>
  </si>
  <si>
    <t>Központi költségvetési támogatás összesen:</t>
  </si>
  <si>
    <t>Polgármesteri Hivatal nagyberuházási kiadásai</t>
  </si>
  <si>
    <t>Polgármesteri Hivatal  kis- és középberuházási kiadásai</t>
  </si>
  <si>
    <t>KIADÁSOK ÖSSZESEN</t>
  </si>
  <si>
    <t>BEVÉTELEK ÖSSZESEN</t>
  </si>
  <si>
    <t>Polgármesteri Hivatal működési költségvetés</t>
  </si>
  <si>
    <t>Polgármesteri Hivatal felújítási kiadásai</t>
  </si>
  <si>
    <t>Színházak pályázati támogatása</t>
  </si>
  <si>
    <t>Kiegészítő támogatás egyes közoktatási feladatok ellátásához</t>
  </si>
  <si>
    <t>K I A D Á S O K</t>
  </si>
  <si>
    <t>Hitelfelvétel</t>
  </si>
  <si>
    <t>Felhalmozási célra nyújtott támogatási kölcsön visszatérülése</t>
  </si>
  <si>
    <t>Helyi kisebbségi önkormányzatok</t>
  </si>
  <si>
    <t>Helyi kisebbségi önkormányzatok működési költségvetése</t>
  </si>
  <si>
    <t>Helyi önkormányzati hivatásos tűzoltóságok normatív támogatása</t>
  </si>
  <si>
    <t>Személyi jövedelemadó helyben maradó része</t>
  </si>
  <si>
    <t>SZJA normatív módon elosztott része</t>
  </si>
  <si>
    <t>Lakossági települési folyékony hulladék ártalmatlanításának támogatása</t>
  </si>
  <si>
    <t>Hitelek, támogatási kölcsönök igénybevétele és visszatérülése összesen:</t>
  </si>
  <si>
    <t>Polgármesteri Hivatal beruházási kiadásai összesen:</t>
  </si>
  <si>
    <t>Egyes jövedelempótló támogatások</t>
  </si>
  <si>
    <t>Árvízi katasztrófahelyzet miatti elvonás</t>
  </si>
  <si>
    <t>Felhalmozási célú támogatási kölcsön igénybevétele</t>
  </si>
  <si>
    <t>Hoszú lejáratú értékpapírok kibocsátása</t>
  </si>
  <si>
    <t>terv</t>
  </si>
  <si>
    <t>Eger Megyei Jogú Város Önkormányzata</t>
  </si>
  <si>
    <t>Függő, átfutó bevétel</t>
  </si>
  <si>
    <t>tény</t>
  </si>
  <si>
    <t>Egyes szociális feladatok kiegészítő támogatása</t>
  </si>
  <si>
    <t>Termőföld bérbeadásából származó bevétel</t>
  </si>
  <si>
    <t>Heves Megyei Regionális Hulladékgazdálkodási Társulás</t>
  </si>
  <si>
    <t>Belső ellenőrzési társulások támogatása</t>
  </si>
  <si>
    <t>2003. évi normatív állami támogatás kiegészítése</t>
  </si>
  <si>
    <t>Önkormányzati költségvetési szervek egyéb felhalmozási kiadásai</t>
  </si>
  <si>
    <t>Fejlesztési és vis maior feldatok támogatása (Céljellegű decentralizált támogatás)</t>
  </si>
  <si>
    <t>módosított terv</t>
  </si>
  <si>
    <t>Átengedett egyéb központi adók (luxusadó)</t>
  </si>
  <si>
    <t>Vállalkozási tevékenység eredményének visszaforgatása alaptevékenységre</t>
  </si>
  <si>
    <t>Működési célra nyújtott támogatási kölcsön visszatérülése</t>
  </si>
  <si>
    <t>2004. évi normatív támogatás kiegészítése</t>
  </si>
  <si>
    <t xml:space="preserve">       B E V É T E L E K</t>
  </si>
  <si>
    <t>2003. évi tény</t>
  </si>
  <si>
    <t>2004. évi tény</t>
  </si>
  <si>
    <t>2005. évi tény</t>
  </si>
  <si>
    <t>Polgármesteri Hivatal intézményi működési bevételek átvett pénzeszköz nélkül</t>
  </si>
  <si>
    <t>Polgármesteri Hivatal működési célú pénzeszközátvétel államháztartáson kívülről</t>
  </si>
  <si>
    <t>Polgármesteri Hivatal önkormányzati sajátos működési bevételek</t>
  </si>
  <si>
    <t>Polgármesteri Hivatal felhalmozási célú pénzeszközátvétel államháztartáson kívülről</t>
  </si>
  <si>
    <t>Támogatásétékű bevételek összesen</t>
  </si>
  <si>
    <t>Jövedelem differenciálódás miatti kiegészítés</t>
  </si>
  <si>
    <t>Vis maior tartalék</t>
  </si>
  <si>
    <t>Címzett támogatás</t>
  </si>
  <si>
    <t>Normatív állami hozzájárulások és kötött felhasználású támogatások</t>
  </si>
  <si>
    <t>Felhalmozási célra átadott pénzeszközök és támogatásértékű kiadások</t>
  </si>
  <si>
    <t>Hitelek, kölcsönök nyújtása és törlesztése</t>
  </si>
  <si>
    <t>Támogatásértékű működési bevétel (2005. évig a működési célú pénzeszközátvételt is tartalmazza)</t>
  </si>
  <si>
    <t xml:space="preserve">Támogatásértékű felhalmozási bevétel (2005. évig a felhalmozási célú pénzeszközátvételt is tartalmazza) </t>
  </si>
  <si>
    <t>Végleges pénzeszközátadás (A működési kiadások 2006-tól a Polgármesteri Hivatal működési költségvetésében szerepelnek.)</t>
  </si>
  <si>
    <t>2006. évi tény</t>
  </si>
  <si>
    <t>Előző évi pénzmaradvány és vállalkozási eredmény visszaforgatása</t>
  </si>
  <si>
    <t>2006. évi normatív támogatás kiegészítése</t>
  </si>
  <si>
    <t>2007. évi tény</t>
  </si>
  <si>
    <t>Az önkormányzat bevételeinek és kiadásainak alakulása 2003-2009 közötti időszakban</t>
  </si>
  <si>
    <t xml:space="preserve"> 2008. évi </t>
  </si>
  <si>
    <t>2009. évi terv</t>
  </si>
  <si>
    <t xml:space="preserve">2008. évi </t>
  </si>
  <si>
    <t>várható</t>
  </si>
  <si>
    <t>2.sz. kimutatás</t>
  </si>
  <si>
    <t>A 2008. és 2009. évi normatív állami hozzájárulás feladatonként</t>
  </si>
  <si>
    <t>Sor-szám</t>
  </si>
  <si>
    <t>Megnevezés</t>
  </si>
  <si>
    <t>Állami normatíva összege</t>
  </si>
  <si>
    <t>2008. évi</t>
  </si>
  <si>
    <t>2009. évi</t>
  </si>
  <si>
    <t>1.</t>
  </si>
  <si>
    <t>Települési önkormányzatok feladatai</t>
  </si>
  <si>
    <t>2.</t>
  </si>
  <si>
    <t>Körzeti igazgatás</t>
  </si>
  <si>
    <t>3.</t>
  </si>
  <si>
    <t>Körjegyzőség működése</t>
  </si>
  <si>
    <t>4.</t>
  </si>
  <si>
    <t>Lakott külterülettel kapcsolatos feladatok</t>
  </si>
  <si>
    <t>5.</t>
  </si>
  <si>
    <t>Üdülőhelyi feladatok</t>
  </si>
  <si>
    <t>6.</t>
  </si>
  <si>
    <t>Pénzbeli szociális juttatások</t>
  </si>
  <si>
    <t>7.</t>
  </si>
  <si>
    <t>Közművelődési és közgyűjteményi feladatok</t>
  </si>
  <si>
    <t>8.</t>
  </si>
  <si>
    <t>Szociális és gyermekjóléti alapszolgáltatás feladatai</t>
  </si>
  <si>
    <t>9.</t>
  </si>
  <si>
    <t>Szociális és gyermekvédelmi bentlakásos és átmenti elhelyezés</t>
  </si>
  <si>
    <t>10.</t>
  </si>
  <si>
    <t>Hajléktalanok átmeneti intézményei</t>
  </si>
  <si>
    <t>11.</t>
  </si>
  <si>
    <t>Gyermekek napközbeni ellátása</t>
  </si>
  <si>
    <t>12.</t>
  </si>
  <si>
    <t>Közoktatási alap,-kiegészítő hozzájárulások,szociális jutt., egyéb szolg.</t>
  </si>
  <si>
    <t>Normatív állami hozzájárulás (1-12) összesen:</t>
  </si>
  <si>
    <t>13.</t>
  </si>
  <si>
    <t>Ped. szakvizsga, továbbképzés támogatása</t>
  </si>
  <si>
    <t>14.</t>
  </si>
  <si>
    <t>Pedagógiai szakszolgálat</t>
  </si>
  <si>
    <t>15.</t>
  </si>
  <si>
    <t>Önkormányzat által szervezett közfoglalkoztatás támogatása</t>
  </si>
  <si>
    <t>16.</t>
  </si>
  <si>
    <t>Diáksporttal kapcsolatos feladatok támogatása</t>
  </si>
  <si>
    <t>17.</t>
  </si>
  <si>
    <t>Szociális továbbképzés és szakvizsga támogatása</t>
  </si>
  <si>
    <t>18.</t>
  </si>
  <si>
    <t>Helyi önkormányzati hivatásos tűzoltóságok támogatása</t>
  </si>
  <si>
    <t>Normatív, kötött felhasználású támogatások  (13-18) összesen:</t>
  </si>
  <si>
    <t>NORMATÍV ÁLLAMI HOZZÁJÁRULÁS ÖSSZESEN:</t>
  </si>
  <si>
    <t>2/a.sz. kimutatás</t>
  </si>
  <si>
    <t>2009. évi normatív állami hozzájárulás és normatív, kötött felhasználású támogatások jogcímenkénti részletezése</t>
  </si>
  <si>
    <t>Sorszám</t>
  </si>
  <si>
    <t>Hivatkozás a 2008. évi CII. tv. 3.sz. és 8.sz.mell.</t>
  </si>
  <si>
    <t>Fajlagos mérték                       Ft-ban</t>
  </si>
  <si>
    <t>Mutató-                        szám</t>
  </si>
  <si>
    <t xml:space="preserve">   Állami normatíva összege                        Ft-ban</t>
  </si>
  <si>
    <t>3.mell. 1</t>
  </si>
  <si>
    <t>Okmányirodák működése és gyámügyi igazgatási feladatok</t>
  </si>
  <si>
    <t>2/aa.</t>
  </si>
  <si>
    <t>Alap-hozzájárulás (Ft/ körzetközpont)</t>
  </si>
  <si>
    <t>3.mell. 2.aa.</t>
  </si>
  <si>
    <t>2/ab.</t>
  </si>
  <si>
    <t>Okmányiroda működési kiadásai ( Ft/ ügyiratszám)</t>
  </si>
  <si>
    <t>3.mell. 2.ab.</t>
  </si>
  <si>
    <t>2/ac.</t>
  </si>
  <si>
    <t>Gyámügyi igazgatási feladatok (Ft/fő)</t>
  </si>
  <si>
    <t>3.mell. 2.ac.</t>
  </si>
  <si>
    <t>Építésügyi igazgatási feladatok</t>
  </si>
  <si>
    <t>2/ba.</t>
  </si>
  <si>
    <t>Térségi normatív hozzájárulás</t>
  </si>
  <si>
    <t>3.mell. 2.ba.</t>
  </si>
  <si>
    <t>2/bb.</t>
  </si>
  <si>
    <t>Kiegészítő hozzájárulás építésügyi igazgatási feladatok (döntés)</t>
  </si>
  <si>
    <t>3.mell. 2.bb.</t>
  </si>
  <si>
    <t>Körzeti igazgatás összesen:</t>
  </si>
  <si>
    <t>Körjegyzőség működése -  Alap-hozzájárulás  (Ft/körjegyzőség/hó)</t>
  </si>
  <si>
    <t>3.mell.3.a</t>
  </si>
  <si>
    <t>Lakott külterülettel kapcsolatos feladatok (Ft/fő)</t>
  </si>
  <si>
    <t>3.mell. 5.</t>
  </si>
  <si>
    <t>Üdülőhelyi feladatok (Ft/idegenforgalmi adóforint)</t>
  </si>
  <si>
    <t>3.mell. 8.</t>
  </si>
  <si>
    <t>Pénzbeli szociális juttatások (Ft/fő)</t>
  </si>
  <si>
    <t>3.mell.10.</t>
  </si>
  <si>
    <t>3.mell.9.</t>
  </si>
  <si>
    <t>8.a.</t>
  </si>
  <si>
    <t>Általános feladatok</t>
  </si>
  <si>
    <t>3.mell. 11.a</t>
  </si>
  <si>
    <t>8.b.</t>
  </si>
  <si>
    <t>Gyermekjóléti központ (Ft/központ)</t>
  </si>
  <si>
    <t>3.mell. 11.b.</t>
  </si>
  <si>
    <t>8.c.</t>
  </si>
  <si>
    <t>Szociális étkeztetés (Ft/fő)</t>
  </si>
  <si>
    <t>3.mell. 11.c.</t>
  </si>
  <si>
    <t>8.d.</t>
  </si>
  <si>
    <t>Házi segítségnyújtás (Ft/fő)</t>
  </si>
  <si>
    <t>3.mell. 11.d.</t>
  </si>
  <si>
    <t>8.e.</t>
  </si>
  <si>
    <t>Jelzőrendszeres házi segítségnyújtás (Ft/fő)</t>
  </si>
  <si>
    <t>3.mell. 11.e.</t>
  </si>
  <si>
    <t>8.f.</t>
  </si>
  <si>
    <t>Utcai szociális munka (Ft/szolgálat)</t>
  </si>
  <si>
    <t>3.mell. 11.g.</t>
  </si>
  <si>
    <t>8.g.</t>
  </si>
  <si>
    <t>Időskorúak nappali ellátása (Ft/fő)</t>
  </si>
  <si>
    <t>3.mell. 11.h.</t>
  </si>
  <si>
    <t>8.h.</t>
  </si>
  <si>
    <t>Fogyatékos és demens személyek nappali intézményi ellátása (Ft/fő)</t>
  </si>
  <si>
    <t>3.mell. 11.j.</t>
  </si>
  <si>
    <t>Szociális és gyermekjóléti alapszolgáltatás feladatok összesen:</t>
  </si>
  <si>
    <t>Szociális és gyermekvédelmi bentlakásos és átmeneti elhelyezés</t>
  </si>
  <si>
    <t>9.a.</t>
  </si>
  <si>
    <t>Demens betegek bentlakásos intézményi ellátása (Ft/fő)</t>
  </si>
  <si>
    <t>3.mell. 12.ac.</t>
  </si>
  <si>
    <t>9.b.</t>
  </si>
  <si>
    <t>Átlagos ápolást, gondozást igénylő ellátás (Ft/fő)</t>
  </si>
  <si>
    <t>3.mell. 12.bc.</t>
  </si>
  <si>
    <t>9.c.</t>
  </si>
  <si>
    <t>Emelt szinvonalú bentlakásos ellátás (ft/fő)</t>
  </si>
  <si>
    <t>3.mell. 12.c.</t>
  </si>
  <si>
    <t>Hajléktalanok átmeneti intézményei (Ft/férőhely)</t>
  </si>
  <si>
    <t xml:space="preserve">3.mell. 13. </t>
  </si>
  <si>
    <t>11.a.</t>
  </si>
  <si>
    <t>Bölcsődei ellátás (Ft/fő)</t>
  </si>
  <si>
    <t>3.mell. 14.a.</t>
  </si>
  <si>
    <t>11.b.</t>
  </si>
  <si>
    <t>Ingyenes intézményi étkezés (Ft/fő)</t>
  </si>
  <si>
    <t>3.mell. 14.c.</t>
  </si>
  <si>
    <t xml:space="preserve">Helyi önkormányzatok közoktatási célú normatív hozzájárulásai </t>
  </si>
  <si>
    <t>12.a.</t>
  </si>
  <si>
    <t xml:space="preserve">Óvodai nevelés (Ft/fő) </t>
  </si>
  <si>
    <t>3.mell.15.a</t>
  </si>
  <si>
    <t>12.b.</t>
  </si>
  <si>
    <t>Általános iskola</t>
  </si>
  <si>
    <t>3.mell. 15.b.</t>
  </si>
  <si>
    <t>12.c.</t>
  </si>
  <si>
    <t>Középfokú iskolai oktatás</t>
  </si>
  <si>
    <t>3.mell. 15.c.</t>
  </si>
  <si>
    <t>12.d.</t>
  </si>
  <si>
    <t>Szakképzés elméleti képzés</t>
  </si>
  <si>
    <t>3.mell. 15.d.</t>
  </si>
  <si>
    <t>12.e.</t>
  </si>
  <si>
    <t>Alapfokű művészetoktatás</t>
  </si>
  <si>
    <t>3.mell. 15.e.</t>
  </si>
  <si>
    <t>12.f.</t>
  </si>
  <si>
    <t>Kollégiumok közoktatási feladatai</t>
  </si>
  <si>
    <t>3.mell. 15.f.</t>
  </si>
  <si>
    <t>12.g.</t>
  </si>
  <si>
    <t>Napközi/tanulószobai,iskolaotthonos foglalkoztatás</t>
  </si>
  <si>
    <t>3.mell. 15.g.</t>
  </si>
  <si>
    <t>12.h.</t>
  </si>
  <si>
    <t>Iskolai gyakorlati oktatás, szakmai gyakorlati képzés</t>
  </si>
  <si>
    <t>3.mell.16.1, .</t>
  </si>
  <si>
    <t>12.i.</t>
  </si>
  <si>
    <t>Sajátos nevelésűi igényű gyermek, tanulók nevelése, oktatás</t>
  </si>
  <si>
    <t>3.mell. 16.2.</t>
  </si>
  <si>
    <t>12.j.</t>
  </si>
  <si>
    <t>Nemzetiségi nyelvű, két tanítási nyelvű oktatás, nyelvi előkészítő oktatás</t>
  </si>
  <si>
    <t>3.mell. 16.4.</t>
  </si>
  <si>
    <t>Egyes pedagógiai programok támogatása</t>
  </si>
  <si>
    <t>12.k.</t>
  </si>
  <si>
    <t>Hátrányos Helyzetű Tanulók  iskolai programban való képzése</t>
  </si>
  <si>
    <t>3.mell. 16.5.1.b.</t>
  </si>
  <si>
    <t>12.l.</t>
  </si>
  <si>
    <t>Hátrányos Helyzetű Tanulók kollégiumi nevelése</t>
  </si>
  <si>
    <t>3.mell.16.5.1.c.</t>
  </si>
  <si>
    <t>12.m.</t>
  </si>
  <si>
    <t>Pedagógiai módszerek támogatása (Minősített.alapfokú műv.okt.)</t>
  </si>
  <si>
    <t>3.mell.16.5.2.</t>
  </si>
  <si>
    <t>Hozzájárulások egyes közoktatási intézményeket fenntartó önkormányzatok feladatellátásához</t>
  </si>
  <si>
    <t>12.n.</t>
  </si>
  <si>
    <t>Bejáró nappali tanulók ellátása</t>
  </si>
  <si>
    <t>3.mell. 16.6.1.</t>
  </si>
  <si>
    <t>12.ny.</t>
  </si>
  <si>
    <t>Intézményi tárulás óvodájába, ált.iskolájába járó gyermekek, tanulók támogatása</t>
  </si>
  <si>
    <t>3.mell. 16.6.2.</t>
  </si>
  <si>
    <t>Szociális juttatások, egyéb szolgáltatások</t>
  </si>
  <si>
    <t>12.o.</t>
  </si>
  <si>
    <t>Kedvezményes óvodai, iskolai, kollégiumi étkeztetés</t>
  </si>
  <si>
    <t>3.mell.17.1.</t>
  </si>
  <si>
    <t>12.p.</t>
  </si>
  <si>
    <t>Nappali tanulók tankönyvellátásának támogatása</t>
  </si>
  <si>
    <t>3.mell.17.2.</t>
  </si>
  <si>
    <t>12.q.</t>
  </si>
  <si>
    <t>Kollégiumok, diákotthoni lakhatási feltételek megteremtése</t>
  </si>
  <si>
    <t>3.mell.17.3.</t>
  </si>
  <si>
    <t>Normatív állami hozzájárulás (3.) összesen:</t>
  </si>
  <si>
    <t xml:space="preserve">  </t>
  </si>
  <si>
    <t>Ped. szakvizsga és továbbképzés támogatása (Ft/fő)</t>
  </si>
  <si>
    <t>8. mell. I.1.</t>
  </si>
  <si>
    <t>8. mell. I.3.</t>
  </si>
  <si>
    <t>8.I.4.</t>
  </si>
  <si>
    <t>Szociális továbbképzés és szakvizsga (Ft/fő)</t>
  </si>
  <si>
    <t>8.II.2.</t>
  </si>
  <si>
    <t xml:space="preserve">Helyi önkormányzati hivatásos tűzoltóságok támogatása </t>
  </si>
  <si>
    <t>8. mell./III.</t>
  </si>
  <si>
    <t>Normatív, kötött felhasználású támogatások (8.) összesen:</t>
  </si>
  <si>
    <t>3/a. sz. kimutatás</t>
  </si>
  <si>
    <t>Hitelek, értékpapírok, támogatási kölcsönök igénybevétele 2005-2011. között</t>
  </si>
  <si>
    <t>Terv</t>
  </si>
  <si>
    <t>%</t>
  </si>
  <si>
    <t>Tény</t>
  </si>
  <si>
    <t>Előzetes tény</t>
  </si>
  <si>
    <t>Számított</t>
  </si>
  <si>
    <t>Felhalmozási feladatokhoz</t>
  </si>
  <si>
    <t>Működési célra</t>
  </si>
  <si>
    <t>Adósságkezelési támogatás</t>
  </si>
  <si>
    <t>Összesen</t>
  </si>
  <si>
    <t>3/b. sz. kimutatás</t>
  </si>
  <si>
    <t>A 2009. évi hitelekkel kapcsolatos tájékoztató adatok</t>
  </si>
  <si>
    <t xml:space="preserve">Tervezett felvétel </t>
  </si>
  <si>
    <t>Türelmi idő</t>
  </si>
  <si>
    <t>Hitel lejárata</t>
  </si>
  <si>
    <t>Kamat mértéke</t>
  </si>
  <si>
    <t>Fedett uszoda hitelfelvétel</t>
  </si>
  <si>
    <t>2001.09.27.</t>
  </si>
  <si>
    <t>2010.06.27.</t>
  </si>
  <si>
    <t>3 havi BUBOR + 0,1 %</t>
  </si>
  <si>
    <t>Egyéb fejlesztési célok miatt 2000. évi</t>
  </si>
  <si>
    <t>Fejlesztési célú 2003. évi hitel</t>
  </si>
  <si>
    <t>2004.03.31.</t>
  </si>
  <si>
    <t>2013.12.31.</t>
  </si>
  <si>
    <t>3 havi BUBOR + 0,3 %</t>
  </si>
  <si>
    <t>Fejlesztési célú 2004. évi hitel</t>
  </si>
  <si>
    <t>2005.12.31.</t>
  </si>
  <si>
    <t>2009.10.01.</t>
  </si>
  <si>
    <t>3 havi EURIBOR+2%</t>
  </si>
  <si>
    <t>Fejlesztési célú 2005-2006. évi hitel</t>
  </si>
  <si>
    <t>2007.03.31</t>
  </si>
  <si>
    <t>2015.12.31</t>
  </si>
  <si>
    <t>3 havi CHF LIBOR +0,29%</t>
  </si>
  <si>
    <t>Tornaterem felújításhoz MFB Rt</t>
  </si>
  <si>
    <t>2007.03.20.</t>
  </si>
  <si>
    <t>2016.03.20.</t>
  </si>
  <si>
    <t>6 havi BUBOR+1 %</t>
  </si>
  <si>
    <t xml:space="preserve">"Panel Plusz" hitel 2005-2006. évi </t>
  </si>
  <si>
    <t>2008.03.31</t>
  </si>
  <si>
    <t>2020.12.10</t>
  </si>
  <si>
    <t>3 havi EURIBOR+1,05%</t>
  </si>
  <si>
    <t>2009.03.31.</t>
  </si>
  <si>
    <t>2019.04.01.</t>
  </si>
  <si>
    <t>Fejlesztési célú 2006. évi hitel</t>
  </si>
  <si>
    <t>2007.12.31.</t>
  </si>
  <si>
    <t>2016.09.30.</t>
  </si>
  <si>
    <t>3 havi CHF LIBOR+0,19%</t>
  </si>
  <si>
    <t>"Panel Plusz" 2007-2008-2009.  évi hitel</t>
  </si>
  <si>
    <t>2008.12.31.</t>
  </si>
  <si>
    <t>2022.11.23.</t>
  </si>
  <si>
    <t>3 havi EURIBOR+1%</t>
  </si>
  <si>
    <t>Fejlesztési célú 2007. évi hitel</t>
  </si>
  <si>
    <t>2017.11.23</t>
  </si>
  <si>
    <t>3 havi CHF LIBOR+0,18%</t>
  </si>
  <si>
    <t>2008. évi folyószámla hitel fejlesztési feladatokra</t>
  </si>
  <si>
    <t>2009. 11.20.</t>
  </si>
  <si>
    <t>1 havi BUBOR+1,10 %</t>
  </si>
  <si>
    <t>Fejlesztési célú 2009. évi hitel, kötvény</t>
  </si>
  <si>
    <t>2009. IV. negyedév</t>
  </si>
  <si>
    <t>2012. 10. hó</t>
  </si>
  <si>
    <t>2034. 10. hó</t>
  </si>
  <si>
    <t>Számított: 10,50%</t>
  </si>
  <si>
    <t>Működési célú 2009. évi hitel</t>
  </si>
  <si>
    <t>2010. IV. negyedév</t>
  </si>
  <si>
    <t>Számított: 10,30%</t>
  </si>
  <si>
    <t>Eger Megyei Jogú Város Önkormányzat</t>
  </si>
  <si>
    <t>3/c. sz. kimutatás</t>
  </si>
  <si>
    <t>2008. évi előzetes tény</t>
  </si>
  <si>
    <t>2009.  évi terv</t>
  </si>
  <si>
    <t>2010. évi számított</t>
  </si>
  <si>
    <t>2011. évi számított</t>
  </si>
  <si>
    <t>Hitel-                     törlesztés</t>
  </si>
  <si>
    <t>Kamat</t>
  </si>
  <si>
    <t>Hitel-               törlesztés</t>
  </si>
  <si>
    <t>Fedett uszoda beruházás miatt</t>
  </si>
  <si>
    <t>Egyéb fejlesztési célú 2000. évi hitel</t>
  </si>
  <si>
    <t>Tornaterem felújításhoz</t>
  </si>
  <si>
    <t>"Panel Plusz" 2005-2006. évi hitel</t>
  </si>
  <si>
    <t>"Panel Plusz" 2007-2008.-2009. évi hitel</t>
  </si>
  <si>
    <t>Rövid lejáratú fejlesztési célú 2007. évi hitel</t>
  </si>
  <si>
    <t>Folyószámla hitel 2008. évi fejlesztési célra</t>
  </si>
  <si>
    <t>Fejlesztési célú 2009. évi hitel és kötvény</t>
  </si>
  <si>
    <t>Fejlesztési célú 2010. évi hitel</t>
  </si>
  <si>
    <t>Működési célú 2010. évi hitel</t>
  </si>
  <si>
    <t>Fejlesztési célú 2011. évi hitel</t>
  </si>
  <si>
    <t>Működési célú 2011. évi hitel</t>
  </si>
  <si>
    <t>ÖSSZESEN:</t>
  </si>
  <si>
    <r>
      <t xml:space="preserve">Megjegyzés: </t>
    </r>
    <r>
      <rPr>
        <sz val="12"/>
        <rFont val="Times New Roman CE"/>
        <family val="1"/>
      </rPr>
      <t>A megoszlás a tervezett hitel és összes kiadás aránya.</t>
    </r>
  </si>
  <si>
    <t>4. sz. kimutatás</t>
  </si>
  <si>
    <t>A 2009. évi költségvetés tervezett kiadásainak megoszlása ágazatonként</t>
  </si>
  <si>
    <t>Sor-sz.</t>
  </si>
  <si>
    <t>Fejezet/ Címszám/ Alcímszám</t>
  </si>
  <si>
    <t>Hitel-törlesztések</t>
  </si>
  <si>
    <t>Tartalék</t>
  </si>
  <si>
    <t>2009 évi előirányzat összesen</t>
  </si>
  <si>
    <t>2009. évi előirányzatból kötelezően ellátandó feladatok</t>
  </si>
  <si>
    <t>2008. évi eredeti előirányzat ágazat összesen</t>
  </si>
  <si>
    <t xml:space="preserve">I. </t>
  </si>
  <si>
    <t>Egészségügyi ágazat</t>
  </si>
  <si>
    <t>Egri Közszolgáltatások Városi Intézménye egészségügyi feladatai</t>
  </si>
  <si>
    <t>I/1/38-ból</t>
  </si>
  <si>
    <t>Szociális és egészségügyi kitüntetések</t>
  </si>
  <si>
    <t>II/30-ból</t>
  </si>
  <si>
    <t>Közalkalmazottak és köztisztviselők foglalkozás - egészségügyi ellátása</t>
  </si>
  <si>
    <t>II/31</t>
  </si>
  <si>
    <t>Egészségügyi ágazat összesen</t>
  </si>
  <si>
    <t>II.</t>
  </si>
  <si>
    <t>Szociális ágazat</t>
  </si>
  <si>
    <t>Bölcsődei Igazgatóság</t>
  </si>
  <si>
    <t>I/1/37</t>
  </si>
  <si>
    <t>Családsegítő Intézet</t>
  </si>
  <si>
    <t>I/16</t>
  </si>
  <si>
    <t>Idősek Berva-völgyi Otthona</t>
  </si>
  <si>
    <t>I/17</t>
  </si>
  <si>
    <t>Segélyek</t>
  </si>
  <si>
    <t>II/29/1-10,  12-14</t>
  </si>
  <si>
    <t>Biosziget Rehabilitációs Alapítvány lakóotthona működéséhez</t>
  </si>
  <si>
    <t>II/57</t>
  </si>
  <si>
    <t>Fiatalok lakáshozjutásának támogatása</t>
  </si>
  <si>
    <t>V/3</t>
  </si>
  <si>
    <t>Fiatalok lakáshozjutási kölcsöne</t>
  </si>
  <si>
    <t>VI/3-ból</t>
  </si>
  <si>
    <t>Dolgozók lakáscélú kölcsöne</t>
  </si>
  <si>
    <t>Segélyezési tartalék</t>
  </si>
  <si>
    <t>VII/7</t>
  </si>
  <si>
    <t>Korszerű Gondozói Ház kialakítása Egerben TIOP pályázathoz saját erő biztosítása</t>
  </si>
  <si>
    <t>VII/15</t>
  </si>
  <si>
    <t>Lakásértékesítésből származó tartalék</t>
  </si>
  <si>
    <t>VII/24</t>
  </si>
  <si>
    <t>Szociális ágazat összesen:</t>
  </si>
  <si>
    <t>III.</t>
  </si>
  <si>
    <t>Oktatási ágazat</t>
  </si>
  <si>
    <t>A.</t>
  </si>
  <si>
    <t>Alsófokú oktatás</t>
  </si>
  <si>
    <t>Felsővárosi Általános Iskola</t>
  </si>
  <si>
    <t>I/8</t>
  </si>
  <si>
    <t>Hunyadi Mátyás Általános Iskola</t>
  </si>
  <si>
    <t>I/9</t>
  </si>
  <si>
    <t>Lenkey János Általános Iskola</t>
  </si>
  <si>
    <t>I/10</t>
  </si>
  <si>
    <t>Dr. Kemény Ferenc Általános Iskola</t>
  </si>
  <si>
    <t>I/11</t>
  </si>
  <si>
    <t>Farkas Ferenc Zeneiskola</t>
  </si>
  <si>
    <t>I/12</t>
  </si>
  <si>
    <t>Móra Ferenc Általános Iskola és Előkészítő Szakiskola</t>
  </si>
  <si>
    <t>I/13</t>
  </si>
  <si>
    <t>Óvodák</t>
  </si>
  <si>
    <t>I/1/19-35</t>
  </si>
  <si>
    <t>Városi Nevelési Tanácsadó és Logopédiai Intézet</t>
  </si>
  <si>
    <t>I/1/36</t>
  </si>
  <si>
    <t>Sajátos nevelési igényű, hátrányos helyzetű és magántanulók felzárkóztatását segítő foglalkozás</t>
  </si>
  <si>
    <t>II/46</t>
  </si>
  <si>
    <t>Kistérségi Önkormányzatoknak étkeztetéssel összefüggő feladatokra tám.ért.kiadás</t>
  </si>
  <si>
    <t>II/62</t>
  </si>
  <si>
    <t>Alsófok összesen</t>
  </si>
  <si>
    <t>B.</t>
  </si>
  <si>
    <t>Középfokú oktatás</t>
  </si>
  <si>
    <t>Bornemissza Gergely Szakközép-, Szakiskola és Kollégium</t>
  </si>
  <si>
    <t>I/1/1</t>
  </si>
  <si>
    <t>Dobó István Gimnázium</t>
  </si>
  <si>
    <t>I/1/2</t>
  </si>
  <si>
    <t>Kossuth Zsuzsa Gimnázium, Szakképző Iskola és Kollégium</t>
  </si>
  <si>
    <t>I/1/3</t>
  </si>
  <si>
    <t>Egri Kereskedelmi, Mezőgazdasági, Vendéglátóipari  Szakközép-, Szakiskola és Kollégium</t>
  </si>
  <si>
    <t>I/1/4</t>
  </si>
  <si>
    <t>Szilágyi Erzsébet Gimnázium és Kollégium</t>
  </si>
  <si>
    <t>I/1/5</t>
  </si>
  <si>
    <t>Pásztorvölgyi Általános Iskola és Gimnázium</t>
  </si>
  <si>
    <t>I/1/6</t>
  </si>
  <si>
    <t>Andrássy György Közgazdasági Szakközépiskola</t>
  </si>
  <si>
    <t>I/1/7</t>
  </si>
  <si>
    <t>Szilágyi Gimnázium ÉMOP pályázat</t>
  </si>
  <si>
    <t>II/209</t>
  </si>
  <si>
    <t>Wigner Iskola Közalapítványnak felújításhoz támogatás</t>
  </si>
  <si>
    <t>V/4</t>
  </si>
  <si>
    <t>Érettségi és szakmai vizsgadíjak céltartaléka</t>
  </si>
  <si>
    <t>VII/11</t>
  </si>
  <si>
    <t>Középfok összesen</t>
  </si>
  <si>
    <t>C.</t>
  </si>
  <si>
    <t>Oktatás egyéb feladatai</t>
  </si>
  <si>
    <t>Oktatási dolgozók kitüntetése</t>
  </si>
  <si>
    <t>II/17</t>
  </si>
  <si>
    <t>Ifjúsági tagozat működtetése</t>
  </si>
  <si>
    <t>II/18</t>
  </si>
  <si>
    <t>Közoktatási mérés</t>
  </si>
  <si>
    <t>II/19</t>
  </si>
  <si>
    <t>Intézményvezetők szakmai tanulmányútja</t>
  </si>
  <si>
    <t>II/20</t>
  </si>
  <si>
    <t>Egyéb oktatási feladatok kiadásai</t>
  </si>
  <si>
    <t>II/21</t>
  </si>
  <si>
    <t>Pedagógus díszoklevél elismerése</t>
  </si>
  <si>
    <t>II/22</t>
  </si>
  <si>
    <t>Minőségfejlesztési feldatok (Közoktatás)</t>
  </si>
  <si>
    <t>II/45</t>
  </si>
  <si>
    <t>Egri TISZK Kiemelkedően Közhasznú Nonprofit Kft támogatása</t>
  </si>
  <si>
    <t>II/53</t>
  </si>
  <si>
    <t>Lyceum Pro Scientiis Alapítvány támogatása</t>
  </si>
  <si>
    <t>II/59</t>
  </si>
  <si>
    <t>Oktatási intézmények helyiségpótlása</t>
  </si>
  <si>
    <t>II/207</t>
  </si>
  <si>
    <t>Tanulók tankönyvvásárlás támogatása</t>
  </si>
  <si>
    <t>VII/9</t>
  </si>
  <si>
    <t>Pedagógiai szakszolgálat tartaléka</t>
  </si>
  <si>
    <t>VII/10</t>
  </si>
  <si>
    <t>További végzettség miatti illetménynövelés</t>
  </si>
  <si>
    <t>VII/12</t>
  </si>
  <si>
    <t>Hátrányos helyzetű, sajátos nevelési igényű, valamint magántanulók felzárkóztatását segítő foglalkoztatás tartaléka</t>
  </si>
  <si>
    <t>VII/13</t>
  </si>
  <si>
    <t>Oktatás egyéb feladatai összesen</t>
  </si>
  <si>
    <t>Oktatási ágazat összesen</t>
  </si>
  <si>
    <t>IV.</t>
  </si>
  <si>
    <t>Kulturális ágazat</t>
  </si>
  <si>
    <t>Egri Kulturális és Művészeti Központ</t>
  </si>
  <si>
    <t>I/1/14</t>
  </si>
  <si>
    <t>Bródy Sándor Könyvtár</t>
  </si>
  <si>
    <t>I/2</t>
  </si>
  <si>
    <t>Kulturális tevékenység</t>
  </si>
  <si>
    <t>II/13</t>
  </si>
  <si>
    <t>Ifjúsági célú tevékenység</t>
  </si>
  <si>
    <t>II/16</t>
  </si>
  <si>
    <t xml:space="preserve">Városi Televízió Nonprofit Kft </t>
  </si>
  <si>
    <t>II/36</t>
  </si>
  <si>
    <t>Média Centrum Nonprofit  Szolgáltató Kft támogatása</t>
  </si>
  <si>
    <t>II/37</t>
  </si>
  <si>
    <t>Imókői táborban történő táboroztatás</t>
  </si>
  <si>
    <t>II/40</t>
  </si>
  <si>
    <t>Eger Ünnepe rendezvény</t>
  </si>
  <si>
    <t>II/42</t>
  </si>
  <si>
    <t>Megyei Önkormányzatnak átadott pénzeszközök</t>
  </si>
  <si>
    <t>II/47</t>
  </si>
  <si>
    <t>Egri Főegyházmegyei Könyvtár támogatása</t>
  </si>
  <si>
    <t>II/61</t>
  </si>
  <si>
    <t>Művészetek Háza Nonprofit Kft támogatása</t>
  </si>
  <si>
    <t>II/64</t>
  </si>
  <si>
    <t>Agria Agóra projekt engedélyes terv</t>
  </si>
  <si>
    <t>II/201</t>
  </si>
  <si>
    <t>Köztéri alkotások létesítése, rekonsrtukciója</t>
  </si>
  <si>
    <t>II/216</t>
  </si>
  <si>
    <t>Kulturális ágazat összesen</t>
  </si>
  <si>
    <t>V.</t>
  </si>
  <si>
    <t>Sport</t>
  </si>
  <si>
    <t>Egri Városi Sportiskola</t>
  </si>
  <si>
    <t>I/1/15</t>
  </si>
  <si>
    <t>Sporttevékenység</t>
  </si>
  <si>
    <t>II/15</t>
  </si>
  <si>
    <t xml:space="preserve">Termál Kft támogatása az Uszoda működéséhez </t>
  </si>
  <si>
    <t>II/41</t>
  </si>
  <si>
    <t>"Egri Tehetségek az olimpiára" Közalapítvány támogatása</t>
  </si>
  <si>
    <t>II/60</t>
  </si>
  <si>
    <t>Sportlétesítmények felújítása</t>
  </si>
  <si>
    <t>II/150</t>
  </si>
  <si>
    <t>Körcsarnok enrgetikai korszerűsítése</t>
  </si>
  <si>
    <t>II/208</t>
  </si>
  <si>
    <t>Egri Ternál Kft támogatás</t>
  </si>
  <si>
    <t>Fedett uszoda beruházáshoz kapcsolódó hitel törlesztése</t>
  </si>
  <si>
    <t>VI/1-ből</t>
  </si>
  <si>
    <t>Fedett uszoda beruházáshoz kapcsolódó hitel kamata</t>
  </si>
  <si>
    <t>VI/2-ből</t>
  </si>
  <si>
    <t>Sport összesen</t>
  </si>
  <si>
    <t>VI.</t>
  </si>
  <si>
    <t>Kereskedelem és idegenforgalom</t>
  </si>
  <si>
    <t>Tourinform Eger Idegenforgalmi Információs Iroda</t>
  </si>
  <si>
    <t>I/3</t>
  </si>
  <si>
    <t>Idegenforgalmi szolgáltatás</t>
  </si>
  <si>
    <t>II/11</t>
  </si>
  <si>
    <t>Idegenforgalmi, kulturális rendezvények</t>
  </si>
  <si>
    <t>II/12</t>
  </si>
  <si>
    <t>Nemzetközi kapcsolatok</t>
  </si>
  <si>
    <t>II/14</t>
  </si>
  <si>
    <t>Nyári Produkciók finanszírozása</t>
  </si>
  <si>
    <t>II/48</t>
  </si>
  <si>
    <t>Dobó István Vármúzeum támogatása</t>
  </si>
  <si>
    <t>II/58</t>
  </si>
  <si>
    <t>Finn-Magyar Testvévárosi Találkozó rendezvényei</t>
  </si>
  <si>
    <t>II/65</t>
  </si>
  <si>
    <t>Hegyközségi borbemutatók támogtása</t>
  </si>
  <si>
    <t>II/66</t>
  </si>
  <si>
    <t>Szépasszonyvölgy fejlesztés</t>
  </si>
  <si>
    <t>II/220</t>
  </si>
  <si>
    <t>Heves Megyei Önkormányzatnak a vár felújítására</t>
  </si>
  <si>
    <t>V/5</t>
  </si>
  <si>
    <t>Kereskedelem és idegenforgalom összesen</t>
  </si>
  <si>
    <t>VII.</t>
  </si>
  <si>
    <t>Igazgatás, rend- és jogbiztonság</t>
  </si>
  <si>
    <t>Hivatásos Önkormányzati Tűzoltóság</t>
  </si>
  <si>
    <t>I/1/18</t>
  </si>
  <si>
    <t>Polgárvédelmi tevékenység</t>
  </si>
  <si>
    <t>II/23</t>
  </si>
  <si>
    <t>Önkormányzati igazgatási tevékenység</t>
  </si>
  <si>
    <t>II/24</t>
  </si>
  <si>
    <t>Önkormányzati vagyonbiztosítás</t>
  </si>
  <si>
    <t>II/25</t>
  </si>
  <si>
    <t>Internet szolgáltatás</t>
  </si>
  <si>
    <t>II/27</t>
  </si>
  <si>
    <t>Országgyűlési Képviselő Iroda működtetése</t>
  </si>
  <si>
    <t>II/32</t>
  </si>
  <si>
    <t>Körzeti igazgatási feladatok</t>
  </si>
  <si>
    <t>II/33</t>
  </si>
  <si>
    <t>Egri Városi Rendőrkapitányság támogatása</t>
  </si>
  <si>
    <t>II/50</t>
  </si>
  <si>
    <t>Bursa Hungarica Ösztöndíj</t>
  </si>
  <si>
    <t>II/54</t>
  </si>
  <si>
    <t>"Kéklámpás Nap " rendezvény</t>
  </si>
  <si>
    <t>II/63</t>
  </si>
  <si>
    <t>Városháza belső felújítás</t>
  </si>
  <si>
    <t>II/149</t>
  </si>
  <si>
    <t>Polgármesteri Hivatal informatikai fejlesztés</t>
  </si>
  <si>
    <t>II/213</t>
  </si>
  <si>
    <t>Polgármesteri Hivatal felhalmozási kiadásai</t>
  </si>
  <si>
    <t>II/218</t>
  </si>
  <si>
    <t>Egri Cigány Települési Kisebbségi Önkormányzat</t>
  </si>
  <si>
    <t>IV/1</t>
  </si>
  <si>
    <t>Egri Görög Települési Kisebbségi Önkormányzat</t>
  </si>
  <si>
    <t>IV/2</t>
  </si>
  <si>
    <t>Egri Lengyel Települési Kisebbségi Önkormányzat</t>
  </si>
  <si>
    <t>IV/3</t>
  </si>
  <si>
    <t>Egri Ruszin Települési Kisebbségi Önkormányzat</t>
  </si>
  <si>
    <t>IV/4</t>
  </si>
  <si>
    <t>Közalkalmazottak bankszámlavezetéséhez kapcsolódó tartalék</t>
  </si>
  <si>
    <t>VII/8</t>
  </si>
  <si>
    <t>19.</t>
  </si>
  <si>
    <t xml:space="preserve">Tűzoltóság magasból mentő gépjármű pályázatához saját erő biztosítésa </t>
  </si>
  <si>
    <t>VII/27</t>
  </si>
  <si>
    <t>Igazgatás, rend- és jogbiztonság összesen</t>
  </si>
  <si>
    <t>VIII.</t>
  </si>
  <si>
    <t>Városgazdálkodás és városüzemeltetés</t>
  </si>
  <si>
    <t>Eger és Körzete Kistérségi Területfejlesztési Önkormányzati Társulás</t>
  </si>
  <si>
    <t>I/4</t>
  </si>
  <si>
    <t>Parkfenntartás</t>
  </si>
  <si>
    <t>II/1</t>
  </si>
  <si>
    <t>Köztisztaság</t>
  </si>
  <si>
    <t>II/2</t>
  </si>
  <si>
    <t>Közutak, hidak üzemeltetése</t>
  </si>
  <si>
    <t>II/3</t>
  </si>
  <si>
    <t>Települési vízellátás</t>
  </si>
  <si>
    <t>II/4</t>
  </si>
  <si>
    <t>Közvilágítás</t>
  </si>
  <si>
    <t>II/5</t>
  </si>
  <si>
    <t>Egyéb városüzemeltetési feladatok</t>
  </si>
  <si>
    <t>II/6</t>
  </si>
  <si>
    <t>Vízrendezés, vízelvezetés</t>
  </si>
  <si>
    <t>II/7</t>
  </si>
  <si>
    <t>Temetési szolgáltatás</t>
  </si>
  <si>
    <t>II/8</t>
  </si>
  <si>
    <t>Gyepmesteri tevékenység</t>
  </si>
  <si>
    <t>II/9</t>
  </si>
  <si>
    <t>Közterületfelügyelet</t>
  </si>
  <si>
    <t>II/10</t>
  </si>
  <si>
    <t>Munkanélküliek egyéb önkormányzati foglalkoztatása</t>
  </si>
  <si>
    <t>II/29/11</t>
  </si>
  <si>
    <t>Élhetőbb városért akciósorozat</t>
  </si>
  <si>
    <t>II/38</t>
  </si>
  <si>
    <t>Önkormányzati Tervtanács</t>
  </si>
  <si>
    <t>II/39</t>
  </si>
  <si>
    <t>Rágcsálóirtás</t>
  </si>
  <si>
    <t>II/43</t>
  </si>
  <si>
    <t>Választókörzeti feladatok kiadásai</t>
  </si>
  <si>
    <t>II/44</t>
  </si>
  <si>
    <t>Környezetvédelmi Alap</t>
  </si>
  <si>
    <t>II/51</t>
  </si>
  <si>
    <t>Területfejlesztési Tanácsok működésének támogatása</t>
  </si>
  <si>
    <t>II/52</t>
  </si>
  <si>
    <t>Egri Kistérségi Többcélú Társulása támogatása</t>
  </si>
  <si>
    <t>II/55</t>
  </si>
  <si>
    <t>20.</t>
  </si>
  <si>
    <t>Agria Volán Zrt működési támogatása</t>
  </si>
  <si>
    <t>II/56</t>
  </si>
  <si>
    <t>21.</t>
  </si>
  <si>
    <t>Bérlakás visszaadással kapcsolatos kiadások</t>
  </si>
  <si>
    <t>II/121</t>
  </si>
  <si>
    <t>22.</t>
  </si>
  <si>
    <t>EVAT Zrt kezelésében lévő önkormányzati vagyon hasznosításával összefüggő kiadások</t>
  </si>
  <si>
    <t>II/122</t>
  </si>
  <si>
    <t>23.</t>
  </si>
  <si>
    <t>Bérbeadott ingatlanokkal kapcsolatos kiadások</t>
  </si>
  <si>
    <t>II/123</t>
  </si>
  <si>
    <t>24.</t>
  </si>
  <si>
    <t>Bérlakásértékesítéssel kapcsolatos kiadások</t>
  </si>
  <si>
    <t>II/124</t>
  </si>
  <si>
    <t>25.</t>
  </si>
  <si>
    <t>Nem lakás céljára szolgáló helyiségek visszaadásával kapcsolatos kiadások</t>
  </si>
  <si>
    <t>II/125</t>
  </si>
  <si>
    <t>26.</t>
  </si>
  <si>
    <t>Pályázatok benyújtásával kapcsolatos kiadások</t>
  </si>
  <si>
    <t>II/126</t>
  </si>
  <si>
    <t>27.</t>
  </si>
  <si>
    <t>Vagyoni jellegű kiadások</t>
  </si>
  <si>
    <t>II/127</t>
  </si>
  <si>
    <t>28.</t>
  </si>
  <si>
    <t>Közbeszerzési eljárásokkal kapcsolatos kiadások</t>
  </si>
  <si>
    <t>II/128</t>
  </si>
  <si>
    <t>29.</t>
  </si>
  <si>
    <t>Integrált városfejlesztési stratégia engedélyezési terv</t>
  </si>
  <si>
    <t>II/129</t>
  </si>
  <si>
    <t>30.</t>
  </si>
  <si>
    <t>Integrált városfejlesztési stratégia és akcióterületi terv</t>
  </si>
  <si>
    <t>II/130</t>
  </si>
  <si>
    <t>31.</t>
  </si>
  <si>
    <t>Szabályozási tervek készítéséhez kapcsolódó működési kiadások</t>
  </si>
  <si>
    <t>II/131</t>
  </si>
  <si>
    <t>32.</t>
  </si>
  <si>
    <t>MÁV Sas u.-Kistályai út csomópont területszerzés</t>
  </si>
  <si>
    <t>II/133</t>
  </si>
  <si>
    <t>33.</t>
  </si>
  <si>
    <t>Kerékpár hálózat fejlesztése</t>
  </si>
  <si>
    <t>II/134</t>
  </si>
  <si>
    <t>34.</t>
  </si>
  <si>
    <t>Balesetveszély és azonnali beavatkozást igénylő esetek</t>
  </si>
  <si>
    <t>II/141</t>
  </si>
  <si>
    <t>35.</t>
  </si>
  <si>
    <t>Intézmények tervszerű kisfelújítása</t>
  </si>
  <si>
    <t>II/142</t>
  </si>
  <si>
    <t>36.</t>
  </si>
  <si>
    <t>Tervezés, előkészítés</t>
  </si>
  <si>
    <t>II/143</t>
  </si>
  <si>
    <t>37.</t>
  </si>
  <si>
    <t>Akadálymentes közlekedés</t>
  </si>
  <si>
    <t>II/144</t>
  </si>
  <si>
    <t>38.</t>
  </si>
  <si>
    <t>Csapadékvíz rendezési feladatok</t>
  </si>
  <si>
    <t>II/145</t>
  </si>
  <si>
    <t>39.</t>
  </si>
  <si>
    <t>Járdák, parkolók felújítása</t>
  </si>
  <si>
    <t>II/146</t>
  </si>
  <si>
    <t>40.</t>
  </si>
  <si>
    <t>Játszótér felújítás</t>
  </si>
  <si>
    <t>II/147</t>
  </si>
  <si>
    <t>41.</t>
  </si>
  <si>
    <t>Útfelújítások</t>
  </si>
  <si>
    <t>II/148</t>
  </si>
  <si>
    <t>42.</t>
  </si>
  <si>
    <t>Szabályozási terv és helyi építési szabályzat</t>
  </si>
  <si>
    <t>II/203</t>
  </si>
  <si>
    <t>43.</t>
  </si>
  <si>
    <t>Parkolók, járdák építése</t>
  </si>
  <si>
    <t>II/204</t>
  </si>
  <si>
    <t>44.</t>
  </si>
  <si>
    <t>Pince és partfal veszélyelhárítás</t>
  </si>
  <si>
    <t>II/205</t>
  </si>
  <si>
    <t>45.</t>
  </si>
  <si>
    <t>Útberuházások</t>
  </si>
  <si>
    <t>II/206</t>
  </si>
  <si>
    <t>46.</t>
  </si>
  <si>
    <t>Urnafal és urnasírhely építés</t>
  </si>
  <si>
    <t>II/210</t>
  </si>
  <si>
    <t>47.</t>
  </si>
  <si>
    <t>Külterületi szabályozási terv</t>
  </si>
  <si>
    <t>II/211</t>
  </si>
  <si>
    <t>48.</t>
  </si>
  <si>
    <t>Szerkezeti terv módosítása</t>
  </si>
  <si>
    <t>II/212</t>
  </si>
  <si>
    <t>49.</t>
  </si>
  <si>
    <t>Lajosvárosi temető fejlesztése</t>
  </si>
  <si>
    <t>II/214</t>
  </si>
  <si>
    <t>50.</t>
  </si>
  <si>
    <t>Menház u. közműfejlesztés előkészítése</t>
  </si>
  <si>
    <t>II/215</t>
  </si>
  <si>
    <t>51.</t>
  </si>
  <si>
    <t>Parkolási projekt előkészítés</t>
  </si>
  <si>
    <t>II/217</t>
  </si>
  <si>
    <t>52.</t>
  </si>
  <si>
    <t>Sertekapu u. csapadékcsatorna építés</t>
  </si>
  <si>
    <t>II/219</t>
  </si>
  <si>
    <t>53.</t>
  </si>
  <si>
    <t>Közvilágítás létesítés, korszerűsítés lakossági igények alapján</t>
  </si>
  <si>
    <t>II/221</t>
  </si>
  <si>
    <t>54.</t>
  </si>
  <si>
    <t xml:space="preserve">HM gépkocsi telephely vásárlás </t>
  </si>
  <si>
    <t>II/222</t>
  </si>
  <si>
    <t>55.</t>
  </si>
  <si>
    <t>Koszorú u. csapdékcsatorna építés</t>
  </si>
  <si>
    <t>II/223</t>
  </si>
  <si>
    <t>56.</t>
  </si>
  <si>
    <t>Hulladékgazdálkodási Társulás működési kiadásai</t>
  </si>
  <si>
    <t>III/1</t>
  </si>
  <si>
    <t>57.</t>
  </si>
  <si>
    <t>Önerős közműtámogatás</t>
  </si>
  <si>
    <t>V/1</t>
  </si>
  <si>
    <t>58.</t>
  </si>
  <si>
    <t>Vízmű ZRt támogatása</t>
  </si>
  <si>
    <t>V/2</t>
  </si>
  <si>
    <t>59.</t>
  </si>
  <si>
    <t>Panel Plusz hiteltörlesztés</t>
  </si>
  <si>
    <t>60.</t>
  </si>
  <si>
    <t>Panel Plusz hitel kamata</t>
  </si>
  <si>
    <t>61.</t>
  </si>
  <si>
    <t>Vagyoni bevételekhez kapcsolódó tartalék</t>
  </si>
  <si>
    <t>VII/4</t>
  </si>
  <si>
    <t>62.</t>
  </si>
  <si>
    <t>Vis maior tartaléka</t>
  </si>
  <si>
    <t>VII/6</t>
  </si>
  <si>
    <t>63.</t>
  </si>
  <si>
    <t>Iparosított technológiával épült lakóépületek korszerűsítésének tartaléka</t>
  </si>
  <si>
    <t>VII/14</t>
  </si>
  <si>
    <t>64.</t>
  </si>
  <si>
    <t>HM ingatlan hasznosításhoz kapcsolódó tartalék</t>
  </si>
  <si>
    <t>VII/16</t>
  </si>
  <si>
    <t>65.</t>
  </si>
  <si>
    <t>Környezetvédelmi kiadások tartaléka - talajterhelési díjból</t>
  </si>
  <si>
    <t>VII/17</t>
  </si>
  <si>
    <t>66.</t>
  </si>
  <si>
    <t>Hatvanikapu tér-Szvorényi utca felújítás tartaléka</t>
  </si>
  <si>
    <t>VII/21</t>
  </si>
  <si>
    <t>67.</t>
  </si>
  <si>
    <t>Tetemvár és Vécsey úti zárt csapadékcsatorna építéséhez saját erő</t>
  </si>
  <si>
    <t>VII/22</t>
  </si>
  <si>
    <t>68.</t>
  </si>
  <si>
    <t>EVAT Zrt kezelésében lévő önkormányzati vagyonhoz kapcsolódó tartalék</t>
  </si>
  <si>
    <t>VII/28</t>
  </si>
  <si>
    <t>Városgazdálkodás és városüzemeltetés összesen</t>
  </si>
  <si>
    <t>IX.</t>
  </si>
  <si>
    <t>Mezőgazdaság</t>
  </si>
  <si>
    <t>Külterületi utak fenntartása</t>
  </si>
  <si>
    <t>II/28/1</t>
  </si>
  <si>
    <t>Mezőőri szolgálat</t>
  </si>
  <si>
    <t>II/28/2</t>
  </si>
  <si>
    <t>Egyéb mezőgazdasági feladatokkal összefüggő kiadások</t>
  </si>
  <si>
    <t>II/35</t>
  </si>
  <si>
    <t>Mezőgazdasági földterületek megszerzése</t>
  </si>
  <si>
    <t>II/132</t>
  </si>
  <si>
    <t>Mezőgazdaság összesen</t>
  </si>
  <si>
    <t>X.</t>
  </si>
  <si>
    <t>Egyéb</t>
  </si>
  <si>
    <t>Egri Közszolgáltatások Városi Intézménye (EÜ feladat nélkül)</t>
  </si>
  <si>
    <t>ÁFA befizetés</t>
  </si>
  <si>
    <t>II/26</t>
  </si>
  <si>
    <t>Esküvői, névadói szolgáltatás</t>
  </si>
  <si>
    <t>II/34</t>
  </si>
  <si>
    <t>Alapítványok és civil szervezetek támogatása</t>
  </si>
  <si>
    <t>II/49</t>
  </si>
  <si>
    <t>Egyéb fejlesztési célú hitel törlesztés 2000. évi</t>
  </si>
  <si>
    <t>Fejlesztési célú hitel törlesztés 2003. évi</t>
  </si>
  <si>
    <t>Fejlesztési célú hitel törlesztés 2004. évi</t>
  </si>
  <si>
    <t>Fejlesztési célú hitel törlesztés 2005-2007. évi</t>
  </si>
  <si>
    <t>Folyószámla hitel-fejlesztési célra 2008.évi</t>
  </si>
  <si>
    <t xml:space="preserve">Egyéb fejlesztési célú hitel és kötvény kamata </t>
  </si>
  <si>
    <t>Működési célú hitel kamata</t>
  </si>
  <si>
    <t>Általános tartalék</t>
  </si>
  <si>
    <t>VII/1</t>
  </si>
  <si>
    <t>Polgármesteri céltartalék</t>
  </si>
  <si>
    <t>VII/2</t>
  </si>
  <si>
    <t>Címkézett iparűzési adó miatti tartalék</t>
  </si>
  <si>
    <t>VII/3</t>
  </si>
  <si>
    <t>Áremelések miatti céltartalék</t>
  </si>
  <si>
    <t>VII/5</t>
  </si>
  <si>
    <t>Normatív állami hozzájárulás visszafizetése miatti tartalék</t>
  </si>
  <si>
    <t>VII/18</t>
  </si>
  <si>
    <t>Élelmezéssel összefüggő tartalék</t>
  </si>
  <si>
    <t>VII/19</t>
  </si>
  <si>
    <t>Konyhák átalakításához kapcsolódó bérleti díjból tartalékképzés</t>
  </si>
  <si>
    <t>VII/20</t>
  </si>
  <si>
    <t>Pályázati tartalék</t>
  </si>
  <si>
    <t>VII/23</t>
  </si>
  <si>
    <t>Lakásértékesítésből sármazó tertalék</t>
  </si>
  <si>
    <t>Önkormányzati feladatellátáshoz kapcsolódó tartalék</t>
  </si>
  <si>
    <t>VII/25</t>
  </si>
  <si>
    <t>Pályázati előfinanszírozási tartaléka</t>
  </si>
  <si>
    <t>VII/26</t>
  </si>
  <si>
    <t>Feladatokkal és szerződéssel lekötött pénzmaradványi tartalék</t>
  </si>
  <si>
    <t>VIII/1</t>
  </si>
  <si>
    <t>Egyéb összesen</t>
  </si>
  <si>
    <r>
      <t xml:space="preserve">Működési költségvetés </t>
    </r>
    <r>
      <rPr>
        <sz val="12"/>
        <rFont val="Times New Roman CE"/>
        <family val="1"/>
      </rPr>
      <t>/1 Előirányzati csoport/</t>
    </r>
  </si>
  <si>
    <r>
      <t xml:space="preserve">Felhalmozási kiadások                                       </t>
    </r>
    <r>
      <rPr>
        <sz val="12"/>
        <rFont val="Times New Roman CE"/>
        <family val="1"/>
      </rPr>
      <t>/2 Előirányzati csoport/</t>
    </r>
  </si>
  <si>
    <r>
      <t>Személyi jellegű kiadások</t>
    </r>
    <r>
      <rPr>
        <b/>
        <sz val="8"/>
        <rFont val="Times New Roman CE"/>
        <family val="1"/>
      </rPr>
      <t xml:space="preserve">           </t>
    </r>
    <r>
      <rPr>
        <sz val="8"/>
        <rFont val="Times New Roman CE"/>
        <family val="1"/>
      </rPr>
      <t xml:space="preserve"> /1 Kiemelt előiányzat/</t>
    </r>
  </si>
  <si>
    <r>
      <t>Munkaadókat terhelő járulékok</t>
    </r>
    <r>
      <rPr>
        <b/>
        <sz val="8"/>
        <rFont val="Times New Roman CE"/>
        <family val="1"/>
      </rPr>
      <t xml:space="preserve">                </t>
    </r>
    <r>
      <rPr>
        <sz val="8"/>
        <rFont val="Times New Roman CE"/>
        <family val="1"/>
      </rPr>
      <t xml:space="preserve"> /2 Kiemelt előirányzat/</t>
    </r>
  </si>
  <si>
    <r>
      <t>Dologi jellegű kiadások</t>
    </r>
    <r>
      <rPr>
        <b/>
        <sz val="8"/>
        <rFont val="Times New Roman CE"/>
        <family val="1"/>
      </rPr>
      <t xml:space="preserve">          </t>
    </r>
    <r>
      <rPr>
        <sz val="8"/>
        <rFont val="Times New Roman CE"/>
        <family val="1"/>
      </rPr>
      <t>/3 Kiemelt előirányzat/</t>
    </r>
  </si>
  <si>
    <r>
      <t>Ellátottak pénzbeli juttatásai</t>
    </r>
    <r>
      <rPr>
        <sz val="8"/>
        <rFont val="Times New Roman CE"/>
        <family val="1"/>
      </rPr>
      <t xml:space="preserve">          /4 Kiemelt előirányzat/</t>
    </r>
  </si>
  <si>
    <r>
      <t>Speciális célú támogatások</t>
    </r>
    <r>
      <rPr>
        <b/>
        <sz val="8"/>
        <rFont val="Times New Roman CE"/>
        <family val="1"/>
      </rPr>
      <t xml:space="preserve">                   /</t>
    </r>
    <r>
      <rPr>
        <sz val="8"/>
        <rFont val="Times New Roman CE"/>
        <family val="1"/>
      </rPr>
      <t>5 Kiemelt előirányzat/</t>
    </r>
  </si>
  <si>
    <r>
      <t>Beruházási kiadások</t>
    </r>
    <r>
      <rPr>
        <sz val="8"/>
        <rFont val="Times New Roman CE"/>
        <family val="1"/>
      </rPr>
      <t xml:space="preserve">              /1 Kiemelt előirányzat/</t>
    </r>
  </si>
  <si>
    <r>
      <t>Felújítás</t>
    </r>
    <r>
      <rPr>
        <sz val="8"/>
        <rFont val="Times New Roman CE"/>
        <family val="1"/>
      </rPr>
      <t xml:space="preserve">            /2 Kiemelt előirányzat/</t>
    </r>
  </si>
  <si>
    <r>
      <t>Egyéb felhalmozási célú kiadások, támogatások</t>
    </r>
    <r>
      <rPr>
        <sz val="8"/>
        <rFont val="Times New Roman CE"/>
        <family val="1"/>
      </rPr>
      <t xml:space="preserve">                      /3 Kiemelt előirányzat/</t>
    </r>
  </si>
  <si>
    <t>1. sz. táblázat</t>
  </si>
  <si>
    <t>Önkormányzati költségvetési szervek bevételi előirányzatainak összetevői</t>
  </si>
  <si>
    <t>Címszám</t>
  </si>
  <si>
    <t>Alcím szám</t>
  </si>
  <si>
    <t>MEGNEVEZÉS</t>
  </si>
  <si>
    <t>Intézményi működési bevételek</t>
  </si>
  <si>
    <t>Működési célú pénzeszköz átétel államház. kívülről</t>
  </si>
  <si>
    <t>Támogatás értékű működési bevétel</t>
  </si>
  <si>
    <t>Támogatás értékű működési bevétel Eg. Pénz-tártól</t>
  </si>
  <si>
    <t>Felhalmozási        célú pénzesz. átvétel államház.  kívülről</t>
  </si>
  <si>
    <t>Támogatás értékű felhalmozási bevétel</t>
  </si>
  <si>
    <t>Felhalmozási és tőke jellegű bevétel</t>
  </si>
  <si>
    <t>Felügyeleti szervtől kapott támogatás</t>
  </si>
  <si>
    <t>2009.évi bevételi előirányzat</t>
  </si>
  <si>
    <t xml:space="preserve">EKVI Intézményei </t>
  </si>
  <si>
    <t>Bornemissza Gergely Szakképzési Intézet</t>
  </si>
  <si>
    <t>Egri Ker.-i, Mezőgazd.-i, Vend.látó-ipari  Szakközép-, Szakisk. és Kollégium</t>
  </si>
  <si>
    <t xml:space="preserve">Balassi Bálint Általános Iskola </t>
  </si>
  <si>
    <t>Tinódi Sebestyén Általános Iskola</t>
  </si>
  <si>
    <t>Egerbaktai Tagiskola</t>
  </si>
  <si>
    <t>Felsővárosi Általános Iskola összesen</t>
  </si>
  <si>
    <t>Andornaktályai Tagiskola</t>
  </si>
  <si>
    <t>Hunyadi Mátyás Általános Iskola összesen</t>
  </si>
  <si>
    <t>Egerszóláti Tagiskola</t>
  </si>
  <si>
    <t>Lenkey János Általános Iskola összesen</t>
  </si>
  <si>
    <t>Dr. Kemény Ferenc Ált.Isk.</t>
  </si>
  <si>
    <t>Árpád Fejedelem Tagiskola</t>
  </si>
  <si>
    <t>Dr. Kemény F. Általános Iskola összesen</t>
  </si>
  <si>
    <t>12</t>
  </si>
  <si>
    <t>13</t>
  </si>
  <si>
    <t>Móra Ferenc Ált.Isk.és Előkész.Szakisk.</t>
  </si>
  <si>
    <t>19</t>
  </si>
  <si>
    <t>Dr. Hibay Károly Óvoda</t>
  </si>
  <si>
    <t>20</t>
  </si>
  <si>
    <t xml:space="preserve">Eszterlánc Óvoda </t>
  </si>
  <si>
    <t>21</t>
  </si>
  <si>
    <t xml:space="preserve">Epreskert úti óvoda </t>
  </si>
  <si>
    <t>22</t>
  </si>
  <si>
    <t>Farkasvölgyi úti Óvoda</t>
  </si>
  <si>
    <t>23</t>
  </si>
  <si>
    <t>Csillagfény Óvoda</t>
  </si>
  <si>
    <t>24</t>
  </si>
  <si>
    <t>Köztársaság téri Óvoda</t>
  </si>
  <si>
    <t>25</t>
  </si>
  <si>
    <t>Nagyváradi úti Óvoda</t>
  </si>
  <si>
    <t>26</t>
  </si>
  <si>
    <t>Ifjúság úti óvoda</t>
  </si>
  <si>
    <t>27</t>
  </si>
  <si>
    <t xml:space="preserve">Deák Ferenc úti óvoda </t>
  </si>
  <si>
    <t>28</t>
  </si>
  <si>
    <t>Széchenyi úti óvoda</t>
  </si>
  <si>
    <t>29</t>
  </si>
  <si>
    <t>Benedek Elek Óvoda</t>
  </si>
  <si>
    <t>30</t>
  </si>
  <si>
    <t>Tavasz úti Óvoda</t>
  </si>
  <si>
    <t>31</t>
  </si>
  <si>
    <t>Kodály Zoltán úti Óvoda</t>
  </si>
  <si>
    <t>32</t>
  </si>
  <si>
    <t>Szivárvány  Napköziotthonos Óvoda</t>
  </si>
  <si>
    <t>33</t>
  </si>
  <si>
    <t>Joó János Óvoda</t>
  </si>
  <si>
    <t>34</t>
  </si>
  <si>
    <t>Gyermeklánc Óvoda (Vizimolnár úti óvoda)</t>
  </si>
  <si>
    <t>35</t>
  </si>
  <si>
    <t>Bervai óvoda</t>
  </si>
  <si>
    <t>36</t>
  </si>
  <si>
    <t>Nevelési Tanácsadó és Logopédiai Intézet</t>
  </si>
  <si>
    <t>37</t>
  </si>
  <si>
    <t>EKVI Eü. szolg. nélkül</t>
  </si>
  <si>
    <t>Eü. szolgálat</t>
  </si>
  <si>
    <t>EKVI összesen</t>
  </si>
  <si>
    <t>EKVI  intézményei összesen. (1-38 alcím):</t>
  </si>
  <si>
    <t>Eger és Körzete Kistérségi Ter.Fejl.Önk.Társ.</t>
  </si>
  <si>
    <t>INTÉZMÉNYEK ÖSSZESEN:</t>
  </si>
  <si>
    <t>2/a. sz. táblázat</t>
  </si>
  <si>
    <t>2009. évi előirányzat</t>
  </si>
  <si>
    <t>Rendeszeres személyi juttatások</t>
  </si>
  <si>
    <t>Nem rendszeres személyi juttatások</t>
  </si>
  <si>
    <t>Külső személyi juttatások</t>
  </si>
  <si>
    <t>Személyi jellegű kiadások  (1 kiemelt előirányzat) összesen</t>
  </si>
  <si>
    <t>Munkaadókat terhelő járulékok (2 kiemelt előirányzat) összesen</t>
  </si>
  <si>
    <t>Gyógyszer-vegyszer</t>
  </si>
  <si>
    <t>Irodaszer, nyomtatvány beszerzése</t>
  </si>
  <si>
    <t>Könyv, folyóirat, egyéb információhordozó beszerzése</t>
  </si>
  <si>
    <t>Hajtó-és  kenőanyag beszerzése</t>
  </si>
  <si>
    <t>Kisértékű tárgyi eszköz, szellemi termék beszerzése</t>
  </si>
  <si>
    <t>Egyéb anyagbeszerzés</t>
  </si>
  <si>
    <t xml:space="preserve">Nem adatátviteli célú távközlési díjak </t>
  </si>
  <si>
    <t>Adatátviteli célú távközlési díjak</t>
  </si>
  <si>
    <t>Egyéb kommunikációs szolgáltatások</t>
  </si>
  <si>
    <t>Bérleti és lízing díjak</t>
  </si>
  <si>
    <t>Szállítási szolgáltatás</t>
  </si>
  <si>
    <t>Gázenergia-szolgáltatás díja</t>
  </si>
  <si>
    <t>Villamosenergia-szolgáltatás díja</t>
  </si>
  <si>
    <t>Víz- és csatorna díjak</t>
  </si>
  <si>
    <t>Karbantartási, kisjavítási szolgáltatások kiadásai</t>
  </si>
  <si>
    <t>Egyéb üzemeltetési, fenntartási szolgáltatási kiadások</t>
  </si>
  <si>
    <t>Továbbszámlázott (közvetített) szolgáltatások kiadásai</t>
  </si>
  <si>
    <t>Pénzügyi szolgáltatás kiadásai</t>
  </si>
  <si>
    <t>Vásárolt közszolgáltatás</t>
  </si>
  <si>
    <t>Belföldi kiküldetés</t>
  </si>
  <si>
    <t>Külföldi kiküldetés</t>
  </si>
  <si>
    <t>Reprezentáció</t>
  </si>
  <si>
    <t>Reklám és propaganda kiadások</t>
  </si>
  <si>
    <t>Szellemi tevékenység végzésére kifizetés</t>
  </si>
  <si>
    <t>Egyéb dologi kiadások</t>
  </si>
  <si>
    <t>Munkáltató által fizetett személyi jövedelemadó</t>
  </si>
  <si>
    <t>Nemzetközi tagsági díjak</t>
  </si>
  <si>
    <t>Vásárolt termékek és szolgáltatások általános forgalmi adója</t>
  </si>
  <si>
    <t>Adók, díjak, egyéb befizetések</t>
  </si>
  <si>
    <t>Dologi jellegű kiadások  (3 kiemelt előirányzat) összesen</t>
  </si>
  <si>
    <t>Önkormányzati igazgatási tevékenység (24 címszám 1 alcímszám) összesen</t>
  </si>
  <si>
    <t>2/b. sz. táblázat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</si>
</sst>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0.00,%"/>
    <numFmt numFmtId="168" formatCode="0.0%"/>
    <numFmt numFmtId="169" formatCode="#,###,###"/>
    <numFmt numFmtId="170" formatCode="#.0\ ###\ ###"/>
    <numFmt numFmtId="171" formatCode="###\ ###"/>
    <numFmt numFmtId="172" formatCode="###\ ###\ ###"/>
    <numFmt numFmtId="173" formatCode="#,##0.0"/>
    <numFmt numFmtId="174" formatCode="_-* #,##0.0\ _F_t_-;\-* #,##0.0\ _F_t_-;_-* &quot;-&quot;??\ _F_t_-;_-@_-"/>
    <numFmt numFmtId="175" formatCode="_-* #,##0\ _F_t_-;\-* #,##0\ _F_t_-;_-* &quot;-&quot;??\ _F_t_-;_-@_-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#\ ###\ \ "/>
    <numFmt numFmtId="185" formatCode="#\ ###\ ##0\ \ "/>
    <numFmt numFmtId="186" formatCode="0.0\ %"/>
    <numFmt numFmtId="187" formatCode="0\ %"/>
    <numFmt numFmtId="188" formatCode="#\ ###\ ##0.0"/>
    <numFmt numFmtId="189" formatCode="#,##0.000"/>
    <numFmt numFmtId="190" formatCode="0.000"/>
    <numFmt numFmtId="191" formatCode="###,###"/>
    <numFmt numFmtId="192" formatCode="###,###,###"/>
    <numFmt numFmtId="193" formatCode="&quot;Igen&quot;;&quot;Igen&quot;;&quot;Nem&quot;"/>
    <numFmt numFmtId="194" formatCode="&quot;Igaz&quot;;&quot;Igaz&quot;;&quot;Hamis&quot;"/>
    <numFmt numFmtId="195" formatCode="&quot;Be&quot;;&quot;Be&quot;;&quot;Ki&quot;"/>
    <numFmt numFmtId="196" formatCode="0.000%"/>
    <numFmt numFmtId="197" formatCode="0.0000%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#,##0\ _F_t"/>
    <numFmt numFmtId="201" formatCode="_-* #,##0.00\ &quot;EUR&quot;_-;\-* #,##0.00\ &quot;EUR&quot;_-;_-* &quot;-&quot;??\ &quot;EUR&quot;_-;_-@_-"/>
    <numFmt numFmtId="202" formatCode="#,##0_ ;\-#,##0\ "/>
    <numFmt numFmtId="203" formatCode="#,##0_ ;[Red]\-#,##0\ "/>
  </numFmts>
  <fonts count="9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6"/>
      <color indexed="17"/>
      <name val="Times New Roman CE"/>
      <family val="1"/>
    </font>
    <font>
      <b/>
      <sz val="10"/>
      <color indexed="17"/>
      <name val="Times New Roman CE"/>
      <family val="1"/>
    </font>
    <font>
      <b/>
      <sz val="10"/>
      <color indexed="10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8"/>
      <name val="Times New Roman CE"/>
      <family val="1"/>
    </font>
    <font>
      <b/>
      <i/>
      <sz val="10"/>
      <color indexed="10"/>
      <name val="Times New Roman CE"/>
      <family val="1"/>
    </font>
    <font>
      <i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9"/>
      <name val="Times New Roman CE"/>
      <family val="1"/>
    </font>
    <font>
      <sz val="9"/>
      <name val="MS Sans Serif"/>
      <family val="0"/>
    </font>
    <font>
      <sz val="9"/>
      <name val="Times New Roman CE"/>
      <family val="1"/>
    </font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8"/>
      <name val="Times New Roman CE"/>
      <family val="1"/>
    </font>
    <font>
      <b/>
      <sz val="11"/>
      <color indexed="18"/>
      <name val="Times New Roman CE"/>
      <family val="1"/>
    </font>
    <font>
      <b/>
      <sz val="14"/>
      <color indexed="18"/>
      <name val="Times New Roman CE"/>
      <family val="0"/>
    </font>
    <font>
      <b/>
      <sz val="12"/>
      <color indexed="1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sz val="11"/>
      <color indexed="62"/>
      <name val="Times New Roman CE"/>
      <family val="1"/>
    </font>
    <font>
      <b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i/>
      <sz val="11"/>
      <name val="Times New Roman CE"/>
      <family val="0"/>
    </font>
    <font>
      <b/>
      <sz val="11"/>
      <color indexed="62"/>
      <name val="Times New Roman CE"/>
      <family val="1"/>
    </font>
    <font>
      <sz val="11"/>
      <color indexed="48"/>
      <name val="Times New Roman CE"/>
      <family val="1"/>
    </font>
    <font>
      <b/>
      <sz val="11"/>
      <color indexed="48"/>
      <name val="Times New Roman CE"/>
      <family val="1"/>
    </font>
    <font>
      <sz val="12"/>
      <color indexed="62"/>
      <name val="Times New Roman CE"/>
      <family val="1"/>
    </font>
    <font>
      <sz val="12"/>
      <color indexed="18"/>
      <name val="Times New Roman CE"/>
      <family val="1"/>
    </font>
    <font>
      <b/>
      <sz val="12"/>
      <color indexed="62"/>
      <name val="Times New Roman CE"/>
      <family val="1"/>
    </font>
    <font>
      <sz val="12"/>
      <color indexed="10"/>
      <name val="Times New Roman CE"/>
      <family val="1"/>
    </font>
    <font>
      <u val="single"/>
      <sz val="11"/>
      <color indexed="18"/>
      <name val="Times New Roman CE"/>
      <family val="1"/>
    </font>
    <font>
      <sz val="10"/>
      <name val="H-Times New Roman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b/>
      <u val="single"/>
      <sz val="12"/>
      <name val="Times New Roman CE"/>
      <family val="1"/>
    </font>
    <font>
      <b/>
      <i/>
      <sz val="12"/>
      <name val="Times New Roman CE"/>
      <family val="1"/>
    </font>
    <font>
      <b/>
      <i/>
      <sz val="9"/>
      <name val="Times New Roman CE"/>
      <family val="1"/>
    </font>
    <font>
      <sz val="10"/>
      <color indexed="48"/>
      <name val="Times New Roman CE"/>
      <family val="1"/>
    </font>
    <font>
      <b/>
      <sz val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b/>
      <sz val="10"/>
      <color indexed="48"/>
      <name val="Times New Roman CE"/>
      <family val="1"/>
    </font>
    <font>
      <b/>
      <sz val="15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7"/>
      <name val="Times New Roman CE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.75"/>
      <name val="Times New Roman"/>
      <family val="1"/>
    </font>
    <font>
      <sz val="11.75"/>
      <name val="Times New Roman"/>
      <family val="1"/>
    </font>
    <font>
      <sz val="15"/>
      <name val="Times New Roman CE"/>
      <family val="1"/>
    </font>
    <font>
      <sz val="10.75"/>
      <name val="Times New Roman"/>
      <family val="1"/>
    </font>
    <font>
      <sz val="11.5"/>
      <name val="Times New Roman CE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0"/>
    </font>
    <font>
      <b/>
      <i/>
      <sz val="11"/>
      <name val="Times New Roman"/>
      <family val="1"/>
    </font>
    <font>
      <i/>
      <sz val="10"/>
      <name val="Times New Roman"/>
      <family val="0"/>
    </font>
    <font>
      <b/>
      <sz val="11"/>
      <color indexed="10"/>
      <name val="Times New Roman"/>
      <family val="1"/>
    </font>
    <font>
      <sz val="10"/>
      <name val="Arial CE"/>
      <family val="0"/>
    </font>
    <font>
      <b/>
      <sz val="12"/>
      <name val="H-Times New Roman"/>
      <family val="1"/>
    </font>
    <font>
      <sz val="12"/>
      <name val="H-Times New Roman"/>
      <family val="0"/>
    </font>
    <font>
      <sz val="8"/>
      <name val="Arial CE"/>
      <family val="0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5" fontId="45" fillId="0" borderId="0">
      <alignment horizontal="center" vertical="center"/>
      <protection/>
    </xf>
    <xf numFmtId="165" fontId="45" fillId="0" borderId="0">
      <alignment horizontal="center"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8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16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164" fontId="12" fillId="0" borderId="0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9" fontId="12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9" fontId="12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164" fontId="8" fillId="0" borderId="0" xfId="0" applyNumberFormat="1" applyFont="1" applyAlignment="1">
      <alignment horizontal="centerContinuous" vertical="center" wrapText="1"/>
    </xf>
    <xf numFmtId="169" fontId="8" fillId="0" borderId="0" xfId="0" applyNumberFormat="1" applyFont="1" applyAlignment="1">
      <alignment horizontal="centerContinuous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64" fontId="11" fillId="2" borderId="1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/>
    </xf>
    <xf numFmtId="164" fontId="19" fillId="0" borderId="7" xfId="0" applyNumberFormat="1" applyFont="1" applyBorder="1" applyAlignment="1">
      <alignment horizontal="center" vertical="center" wrapText="1"/>
    </xf>
    <xf numFmtId="0" fontId="25" fillId="0" borderId="0" xfId="20" applyFont="1" applyAlignment="1">
      <alignment horizontal="center"/>
      <protection/>
    </xf>
    <xf numFmtId="0" fontId="25" fillId="0" borderId="0" xfId="20" applyFont="1" applyAlignment="1">
      <alignment horizontal="center"/>
      <protection/>
    </xf>
    <xf numFmtId="1" fontId="19" fillId="0" borderId="8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9" fontId="5" fillId="0" borderId="0" xfId="0" applyNumberFormat="1" applyFont="1" applyAlignment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4" fillId="0" borderId="0" xfId="20" applyFont="1">
      <alignment/>
      <protection/>
    </xf>
    <xf numFmtId="0" fontId="24" fillId="0" borderId="0" xfId="20" applyFont="1" applyAlignment="1">
      <alignment horizontal="right"/>
      <protection/>
    </xf>
    <xf numFmtId="0" fontId="22" fillId="0" borderId="0" xfId="20">
      <alignment/>
      <protection/>
    </xf>
    <xf numFmtId="0" fontId="26" fillId="0" borderId="18" xfId="20" applyFont="1" applyBorder="1" applyAlignment="1">
      <alignment horizontal="center" vertical="center" wrapText="1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13" xfId="20" applyFont="1" applyBorder="1" applyAlignment="1">
      <alignment horizontal="center" vertical="center"/>
      <protection/>
    </xf>
    <xf numFmtId="0" fontId="26" fillId="0" borderId="19" xfId="20" applyFont="1" applyBorder="1" applyAlignment="1">
      <alignment vertical="center"/>
      <protection/>
    </xf>
    <xf numFmtId="0" fontId="26" fillId="0" borderId="1" xfId="20" applyFont="1" applyBorder="1" applyAlignment="1">
      <alignment horizontal="center"/>
      <protection/>
    </xf>
    <xf numFmtId="0" fontId="26" fillId="0" borderId="1" xfId="20" applyFont="1" applyFill="1" applyBorder="1" applyAlignment="1">
      <alignment horizontal="center"/>
      <protection/>
    </xf>
    <xf numFmtId="0" fontId="24" fillId="0" borderId="0" xfId="20" applyFont="1" applyFill="1">
      <alignment/>
      <protection/>
    </xf>
    <xf numFmtId="0" fontId="24" fillId="0" borderId="0" xfId="20" applyFont="1" applyAlignment="1">
      <alignment horizontal="center" vertical="center"/>
      <protection/>
    </xf>
    <xf numFmtId="0" fontId="24" fillId="0" borderId="0" xfId="20" applyFont="1" applyAlignment="1">
      <alignment vertical="center"/>
      <protection/>
    </xf>
    <xf numFmtId="3" fontId="24" fillId="0" borderId="0" xfId="20" applyNumberFormat="1" applyFont="1" applyAlignment="1">
      <alignment vertical="center"/>
      <protection/>
    </xf>
    <xf numFmtId="3" fontId="24" fillId="0" borderId="0" xfId="20" applyNumberFormat="1" applyFont="1" applyFill="1" applyAlignment="1">
      <alignment vertical="center"/>
      <protection/>
    </xf>
    <xf numFmtId="0" fontId="24" fillId="0" borderId="0" xfId="20" applyFont="1" applyAlignment="1">
      <alignment vertical="center" wrapText="1"/>
      <protection/>
    </xf>
    <xf numFmtId="0" fontId="26" fillId="0" borderId="9" xfId="20" applyFont="1" applyBorder="1" applyAlignment="1">
      <alignment horizontal="center"/>
      <protection/>
    </xf>
    <xf numFmtId="0" fontId="26" fillId="0" borderId="13" xfId="20" applyFont="1" applyBorder="1" applyAlignment="1">
      <alignment horizontal="center"/>
      <protection/>
    </xf>
    <xf numFmtId="3" fontId="26" fillId="0" borderId="20" xfId="20" applyNumberFormat="1" applyFont="1" applyBorder="1">
      <alignment/>
      <protection/>
    </xf>
    <xf numFmtId="0" fontId="24" fillId="0" borderId="0" xfId="20" applyFont="1" applyAlignment="1">
      <alignment horizontal="center"/>
      <protection/>
    </xf>
    <xf numFmtId="3" fontId="26" fillId="0" borderId="1" xfId="20" applyNumberFormat="1" applyFont="1" applyBorder="1">
      <alignment/>
      <protection/>
    </xf>
    <xf numFmtId="0" fontId="27" fillId="0" borderId="0" xfId="21" applyFont="1" applyAlignment="1">
      <alignment horizontal="left" vertical="center"/>
      <protection/>
    </xf>
    <xf numFmtId="0" fontId="28" fillId="0" borderId="0" xfId="21" applyFont="1" applyAlignment="1">
      <alignment horizontal="left" vertical="center"/>
      <protection/>
    </xf>
    <xf numFmtId="0" fontId="27" fillId="0" borderId="0" xfId="21" applyFont="1" applyAlignment="1">
      <alignment vertical="center"/>
      <protection/>
    </xf>
    <xf numFmtId="0" fontId="27" fillId="0" borderId="0" xfId="21" applyFont="1" applyAlignment="1">
      <alignment vertical="center" wrapText="1"/>
      <protection/>
    </xf>
    <xf numFmtId="0" fontId="27" fillId="0" borderId="0" xfId="21" applyFont="1" applyFill="1" applyAlignment="1">
      <alignment horizontal="right"/>
      <protection/>
    </xf>
    <xf numFmtId="0" fontId="27" fillId="0" borderId="0" xfId="21" applyFont="1">
      <alignment/>
      <protection/>
    </xf>
    <xf numFmtId="0" fontId="29" fillId="0" borderId="0" xfId="21" applyFont="1" applyAlignment="1">
      <alignment horizontal="center" vertical="center" wrapText="1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 applyAlignment="1">
      <alignment horizontal="center" vertical="center"/>
      <protection/>
    </xf>
    <xf numFmtId="0" fontId="27" fillId="0" borderId="0" xfId="21" applyFont="1" applyFill="1" applyAlignment="1">
      <alignment vertical="center"/>
      <protection/>
    </xf>
    <xf numFmtId="0" fontId="30" fillId="0" borderId="9" xfId="21" applyFont="1" applyBorder="1" applyAlignment="1">
      <alignment horizontal="centerContinuous" vertical="center" wrapText="1"/>
      <protection/>
    </xf>
    <xf numFmtId="0" fontId="8" fillId="0" borderId="13" xfId="21" applyFont="1" applyBorder="1" applyAlignment="1">
      <alignment horizontal="centerContinuous" vertical="center"/>
      <protection/>
    </xf>
    <xf numFmtId="0" fontId="8" fillId="0" borderId="21" xfId="21" applyFont="1" applyBorder="1" applyAlignment="1">
      <alignment horizontal="centerContinuous" vertical="center"/>
      <protection/>
    </xf>
    <xf numFmtId="0" fontId="30" fillId="0" borderId="21" xfId="21" applyFont="1" applyBorder="1" applyAlignment="1">
      <alignment horizontal="centerContinuous" vertical="center" wrapText="1"/>
      <protection/>
    </xf>
    <xf numFmtId="0" fontId="30" fillId="0" borderId="13" xfId="21" applyFont="1" applyBorder="1" applyAlignment="1">
      <alignment horizontal="centerContinuous" vertical="center" wrapText="1"/>
      <protection/>
    </xf>
    <xf numFmtId="0" fontId="30" fillId="0" borderId="1" xfId="21" applyFont="1" applyBorder="1" applyAlignment="1">
      <alignment horizontal="center" vertical="center" wrapText="1"/>
      <protection/>
    </xf>
    <xf numFmtId="0" fontId="30" fillId="0" borderId="1" xfId="21" applyFont="1" applyFill="1" applyBorder="1" applyAlignment="1">
      <alignment horizontal="center" vertical="center" wrapText="1"/>
      <protection/>
    </xf>
    <xf numFmtId="0" fontId="30" fillId="0" borderId="0" xfId="21" applyFont="1" applyAlignment="1">
      <alignment horizontal="center" vertical="center" wrapText="1"/>
      <protection/>
    </xf>
    <xf numFmtId="0" fontId="28" fillId="0" borderId="0" xfId="21" applyFont="1" applyBorder="1" applyAlignment="1">
      <alignment horizontal="centerContinuous" vertical="center" wrapText="1"/>
      <protection/>
    </xf>
    <xf numFmtId="0" fontId="31" fillId="0" borderId="0" xfId="21" applyFont="1" applyBorder="1" applyAlignment="1">
      <alignment horizontal="centerContinuous" vertical="center"/>
      <protection/>
    </xf>
    <xf numFmtId="0" fontId="28" fillId="0" borderId="0" xfId="21" applyFont="1" applyBorder="1" applyAlignment="1">
      <alignment horizontal="center" vertical="center" wrapText="1"/>
      <protection/>
    </xf>
    <xf numFmtId="0" fontId="28" fillId="0" borderId="0" xfId="21" applyFont="1" applyFill="1" applyBorder="1" applyAlignment="1">
      <alignment horizontal="center" vertical="center" wrapText="1"/>
      <protection/>
    </xf>
    <xf numFmtId="0" fontId="28" fillId="0" borderId="0" xfId="21" applyFont="1" applyAlignment="1">
      <alignment horizontal="center" vertical="center" wrapText="1"/>
      <protection/>
    </xf>
    <xf numFmtId="0" fontId="32" fillId="0" borderId="0" xfId="21" applyFont="1" applyBorder="1" applyAlignment="1">
      <alignment horizontal="center" vertical="center"/>
      <protection/>
    </xf>
    <xf numFmtId="0" fontId="31" fillId="0" borderId="0" xfId="21" applyFont="1" applyBorder="1">
      <alignment/>
      <protection/>
    </xf>
    <xf numFmtId="0" fontId="32" fillId="0" borderId="0" xfId="21" applyFont="1" applyBorder="1" applyAlignment="1">
      <alignment vertical="center"/>
      <protection/>
    </xf>
    <xf numFmtId="0" fontId="31" fillId="0" borderId="0" xfId="21" applyFont="1" applyBorder="1" applyAlignment="1">
      <alignment vertical="center"/>
      <protection/>
    </xf>
    <xf numFmtId="0" fontId="31" fillId="0" borderId="0" xfId="21" applyFont="1" applyBorder="1" applyAlignment="1">
      <alignment vertical="center" wrapText="1"/>
      <protection/>
    </xf>
    <xf numFmtId="0" fontId="33" fillId="0" borderId="0" xfId="21" applyFont="1" applyBorder="1" applyAlignment="1">
      <alignment horizontal="left" vertical="center" wrapText="1"/>
      <protection/>
    </xf>
    <xf numFmtId="3" fontId="27" fillId="0" borderId="0" xfId="21" applyNumberFormat="1" applyFont="1" applyBorder="1" applyAlignment="1">
      <alignment vertical="center"/>
      <protection/>
    </xf>
    <xf numFmtId="3" fontId="32" fillId="0" borderId="0" xfId="21" applyNumberFormat="1" applyFont="1" applyFill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31" fillId="0" borderId="0" xfId="21" applyFont="1" applyBorder="1">
      <alignment/>
      <protection/>
    </xf>
    <xf numFmtId="0" fontId="34" fillId="0" borderId="0" xfId="21" applyFont="1" applyBorder="1" applyAlignment="1">
      <alignment vertical="center"/>
      <protection/>
    </xf>
    <xf numFmtId="0" fontId="31" fillId="0" borderId="0" xfId="21" applyFont="1" applyBorder="1" applyAlignment="1">
      <alignment vertical="center"/>
      <protection/>
    </xf>
    <xf numFmtId="0" fontId="35" fillId="0" borderId="0" xfId="21" applyFont="1" applyBorder="1" applyAlignment="1">
      <alignment vertical="center" wrapText="1"/>
      <protection/>
    </xf>
    <xf numFmtId="0" fontId="34" fillId="0" borderId="0" xfId="21" applyFont="1" applyFill="1" applyAlignment="1">
      <alignment vertical="center"/>
      <protection/>
    </xf>
    <xf numFmtId="0" fontId="36" fillId="0" borderId="0" xfId="21" applyFont="1" applyBorder="1" applyAlignment="1">
      <alignment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vertical="center"/>
      <protection/>
    </xf>
    <xf numFmtId="0" fontId="27" fillId="0" borderId="0" xfId="21" applyFont="1" applyBorder="1" applyAlignment="1">
      <alignment vertical="center"/>
      <protection/>
    </xf>
    <xf numFmtId="0" fontId="27" fillId="0" borderId="0" xfId="21" applyFont="1" applyBorder="1" applyAlignment="1">
      <alignment vertical="center" wrapText="1"/>
      <protection/>
    </xf>
    <xf numFmtId="3" fontId="27" fillId="0" borderId="0" xfId="21" applyNumberFormat="1" applyFont="1" applyFill="1" applyBorder="1" applyAlignment="1">
      <alignment horizontal="right" vertical="center" wrapText="1"/>
      <protection/>
    </xf>
    <xf numFmtId="0" fontId="28" fillId="0" borderId="0" xfId="21" applyFont="1" applyAlignment="1">
      <alignment vertical="center"/>
      <protection/>
    </xf>
    <xf numFmtId="0" fontId="28" fillId="0" borderId="0" xfId="21" applyFont="1" applyBorder="1" applyAlignment="1">
      <alignment vertical="center" wrapText="1"/>
      <protection/>
    </xf>
    <xf numFmtId="3" fontId="27" fillId="0" borderId="0" xfId="21" applyNumberFormat="1" applyFont="1" applyFill="1" applyBorder="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3" fontId="34" fillId="0" borderId="0" xfId="21" applyNumberFormat="1" applyFont="1" applyFill="1" applyBorder="1" applyAlignment="1">
      <alignment vertical="center"/>
      <protection/>
    </xf>
    <xf numFmtId="0" fontId="34" fillId="0" borderId="0" xfId="21" applyFont="1" applyBorder="1" applyAlignment="1">
      <alignment vertical="center"/>
      <protection/>
    </xf>
    <xf numFmtId="3" fontId="34" fillId="0" borderId="0" xfId="21" applyNumberFormat="1" applyFont="1" applyBorder="1" applyAlignment="1">
      <alignment vertical="center"/>
      <protection/>
    </xf>
    <xf numFmtId="0" fontId="27" fillId="0" borderId="0" xfId="21" applyFont="1" applyBorder="1" applyAlignment="1" quotePrefix="1">
      <alignment vertical="center" wrapText="1"/>
      <protection/>
    </xf>
    <xf numFmtId="3" fontId="31" fillId="0" borderId="0" xfId="21" applyNumberFormat="1" applyFont="1" applyFill="1" applyBorder="1" applyAlignment="1">
      <alignment vertical="center"/>
      <protection/>
    </xf>
    <xf numFmtId="0" fontId="35" fillId="0" borderId="0" xfId="21" applyFont="1" applyBorder="1" applyAlignment="1">
      <alignment vertical="center"/>
      <protection/>
    </xf>
    <xf numFmtId="0" fontId="27" fillId="0" borderId="0" xfId="21" applyFont="1" applyBorder="1" applyAlignment="1">
      <alignment vertical="center"/>
      <protection/>
    </xf>
    <xf numFmtId="0" fontId="35" fillId="0" borderId="0" xfId="21" applyFont="1" applyBorder="1" applyAlignment="1">
      <alignment vertical="center"/>
      <protection/>
    </xf>
    <xf numFmtId="3" fontId="37" fillId="0" borderId="0" xfId="21" applyNumberFormat="1" applyFont="1" applyFill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38" fillId="0" borderId="0" xfId="21" applyFont="1" applyBorder="1" applyAlignment="1">
      <alignment vertical="center"/>
      <protection/>
    </xf>
    <xf numFmtId="0" fontId="39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vertical="center" wrapText="1"/>
      <protection/>
    </xf>
    <xf numFmtId="0" fontId="27" fillId="0" borderId="0" xfId="21" applyFont="1" applyFill="1" applyBorder="1" applyAlignment="1">
      <alignment vertical="center"/>
      <protection/>
    </xf>
    <xf numFmtId="0" fontId="33" fillId="0" borderId="0" xfId="21" applyFont="1" applyBorder="1" applyAlignment="1">
      <alignment horizontal="center" vertical="center"/>
      <protection/>
    </xf>
    <xf numFmtId="3" fontId="27" fillId="0" borderId="0" xfId="21" applyNumberFormat="1" applyFont="1" applyAlignment="1">
      <alignment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40" fillId="0" borderId="21" xfId="21" applyFont="1" applyBorder="1" applyAlignment="1" quotePrefix="1">
      <alignment horizontal="center" vertical="center" wrapText="1"/>
      <protection/>
    </xf>
    <xf numFmtId="0" fontId="41" fillId="0" borderId="21" xfId="21" applyFont="1" applyBorder="1" applyAlignment="1">
      <alignment vertical="center"/>
      <protection/>
    </xf>
    <xf numFmtId="0" fontId="41" fillId="0" borderId="13" xfId="21" applyFont="1" applyBorder="1" applyAlignment="1">
      <alignment vertical="center"/>
      <protection/>
    </xf>
    <xf numFmtId="3" fontId="6" fillId="0" borderId="13" xfId="21" applyNumberFormat="1" applyFont="1" applyFill="1" applyBorder="1" applyAlignment="1">
      <alignment vertical="center"/>
      <protection/>
    </xf>
    <xf numFmtId="0" fontId="41" fillId="0" borderId="0" xfId="21" applyFont="1" applyAlignment="1">
      <alignment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31" fillId="0" borderId="0" xfId="21" applyFont="1">
      <alignment/>
      <protection/>
    </xf>
    <xf numFmtId="0" fontId="27" fillId="0" borderId="0" xfId="21" applyFont="1" applyAlignment="1" quotePrefix="1">
      <alignment vertical="center" wrapText="1"/>
      <protection/>
    </xf>
    <xf numFmtId="0" fontId="33" fillId="0" borderId="0" xfId="21" applyFont="1" applyAlignment="1" quotePrefix="1">
      <alignment horizontal="center" vertical="center" wrapText="1"/>
      <protection/>
    </xf>
    <xf numFmtId="0" fontId="34" fillId="0" borderId="0" xfId="21" applyFont="1" applyBorder="1" applyAlignment="1">
      <alignment horizontal="center" vertical="center"/>
      <protection/>
    </xf>
    <xf numFmtId="0" fontId="34" fillId="0" borderId="0" xfId="21" applyFont="1" applyBorder="1">
      <alignment/>
      <protection/>
    </xf>
    <xf numFmtId="0" fontId="34" fillId="0" borderId="0" xfId="21" applyFont="1" applyBorder="1" applyAlignment="1" quotePrefix="1">
      <alignment vertical="center" wrapText="1"/>
      <protection/>
    </xf>
    <xf numFmtId="0" fontId="33" fillId="0" borderId="0" xfId="21" applyFont="1" applyAlignment="1" quotePrefix="1">
      <alignment horizontal="left" vertical="center" wrapText="1"/>
      <protection/>
    </xf>
    <xf numFmtId="3" fontId="6" fillId="0" borderId="1" xfId="21" applyNumberFormat="1" applyFont="1" applyFill="1" applyBorder="1" applyAlignment="1">
      <alignment vertical="center"/>
      <protection/>
    </xf>
    <xf numFmtId="0" fontId="42" fillId="0" borderId="21" xfId="21" applyFont="1" applyBorder="1" applyAlignment="1">
      <alignment horizontal="centerContinuous" vertical="center" wrapText="1"/>
      <protection/>
    </xf>
    <xf numFmtId="164" fontId="43" fillId="0" borderId="21" xfId="21" applyNumberFormat="1" applyFont="1" applyBorder="1" applyAlignment="1">
      <alignment vertical="center"/>
      <protection/>
    </xf>
    <xf numFmtId="164" fontId="43" fillId="0" borderId="13" xfId="21" applyNumberFormat="1" applyFont="1" applyBorder="1" applyAlignment="1">
      <alignment vertical="center"/>
      <protection/>
    </xf>
    <xf numFmtId="0" fontId="43" fillId="0" borderId="0" xfId="21" applyFont="1" applyAlignment="1">
      <alignment vertical="center"/>
      <protection/>
    </xf>
    <xf numFmtId="0" fontId="27" fillId="0" borderId="0" xfId="21" applyFont="1" applyBorder="1">
      <alignment/>
      <protection/>
    </xf>
    <xf numFmtId="164" fontId="27" fillId="0" borderId="0" xfId="21" applyNumberFormat="1" applyFont="1" applyBorder="1" applyAlignment="1">
      <alignment vertical="center"/>
      <protection/>
    </xf>
    <xf numFmtId="164" fontId="27" fillId="0" borderId="0" xfId="21" applyNumberFormat="1" applyFont="1" applyFill="1" applyBorder="1" applyAlignment="1">
      <alignment vertical="center"/>
      <protection/>
    </xf>
    <xf numFmtId="0" fontId="44" fillId="0" borderId="0" xfId="21" applyFont="1" applyAlignment="1">
      <alignment horizontal="left" vertical="center"/>
      <protection/>
    </xf>
    <xf numFmtId="0" fontId="28" fillId="0" borderId="0" xfId="21" applyFont="1">
      <alignment/>
      <protection/>
    </xf>
    <xf numFmtId="0" fontId="28" fillId="0" borderId="0" xfId="21" applyFont="1" applyAlignment="1">
      <alignment vertical="center" wrapText="1"/>
      <protection/>
    </xf>
    <xf numFmtId="0" fontId="35" fillId="0" borderId="0" xfId="21" applyFont="1" applyAlignment="1">
      <alignment horizontal="left" vertical="center" wrapText="1"/>
      <protection/>
    </xf>
    <xf numFmtId="164" fontId="27" fillId="0" borderId="0" xfId="21" applyNumberFormat="1" applyFont="1" applyAlignment="1">
      <alignment vertical="center"/>
      <protection/>
    </xf>
    <xf numFmtId="164" fontId="27" fillId="0" borderId="0" xfId="21" applyNumberFormat="1" applyFont="1" applyFill="1" applyAlignment="1">
      <alignment vertical="center"/>
      <protection/>
    </xf>
    <xf numFmtId="3" fontId="32" fillId="0" borderId="0" xfId="21" applyNumberFormat="1" applyFont="1" applyBorder="1" applyAlignment="1">
      <alignment vertical="center"/>
      <protection/>
    </xf>
    <xf numFmtId="165" fontId="31" fillId="0" borderId="0" xfId="22" applyFont="1" applyAlignment="1">
      <alignment horizontal="left" vertical="center"/>
      <protection/>
    </xf>
    <xf numFmtId="165" fontId="31" fillId="0" borderId="0" xfId="22" applyFont="1" applyAlignment="1">
      <alignment horizontal="center" vertical="center"/>
      <protection/>
    </xf>
    <xf numFmtId="165" fontId="5" fillId="0" borderId="0" xfId="22" applyFont="1" applyAlignment="1">
      <alignment horizontal="center" vertical="center"/>
      <protection/>
    </xf>
    <xf numFmtId="165" fontId="31" fillId="0" borderId="0" xfId="22" applyFont="1" applyAlignment="1">
      <alignment horizontal="right" vertical="center"/>
      <protection/>
    </xf>
    <xf numFmtId="165" fontId="46" fillId="0" borderId="0" xfId="22" applyFont="1" applyAlignment="1">
      <alignment horizontal="centerContinuous" vertical="center"/>
      <protection/>
    </xf>
    <xf numFmtId="165" fontId="6" fillId="0" borderId="0" xfId="22" applyFont="1" applyAlignment="1">
      <alignment horizontal="centerContinuous" vertical="center"/>
      <protection/>
    </xf>
    <xf numFmtId="165" fontId="8" fillId="0" borderId="0" xfId="22" applyFont="1" applyAlignment="1">
      <alignment horizontal="centerContinuous" vertical="center"/>
      <protection/>
    </xf>
    <xf numFmtId="165" fontId="7" fillId="0" borderId="0" xfId="22" applyFont="1" applyAlignment="1">
      <alignment horizontal="center" vertical="center"/>
      <protection/>
    </xf>
    <xf numFmtId="165" fontId="5" fillId="0" borderId="0" xfId="22" applyFont="1" applyAlignment="1">
      <alignment horizontal="right" vertical="center"/>
      <protection/>
    </xf>
    <xf numFmtId="165" fontId="7" fillId="0" borderId="18" xfId="22" applyFont="1" applyBorder="1" applyAlignment="1">
      <alignment horizontal="center" vertical="center"/>
      <protection/>
    </xf>
    <xf numFmtId="0" fontId="7" fillId="0" borderId="22" xfId="22" applyNumberFormat="1" applyFont="1" applyBorder="1" applyAlignment="1">
      <alignment horizontal="center" vertical="center"/>
      <protection/>
    </xf>
    <xf numFmtId="0" fontId="7" fillId="0" borderId="23" xfId="22" applyNumberFormat="1" applyFont="1" applyBorder="1" applyAlignment="1">
      <alignment horizontal="center" vertical="center"/>
      <protection/>
    </xf>
    <xf numFmtId="0" fontId="7" fillId="0" borderId="24" xfId="22" applyNumberFormat="1" applyFont="1" applyBorder="1" applyAlignment="1">
      <alignment horizontal="center" vertical="center"/>
      <protection/>
    </xf>
    <xf numFmtId="165" fontId="7" fillId="0" borderId="19" xfId="22" applyFont="1" applyBorder="1" applyAlignment="1">
      <alignment horizontal="center" vertical="center"/>
      <protection/>
    </xf>
    <xf numFmtId="165" fontId="7" fillId="0" borderId="25" xfId="22" applyFont="1" applyBorder="1" applyAlignment="1">
      <alignment horizontal="center" vertical="center"/>
      <protection/>
    </xf>
    <xf numFmtId="165" fontId="7" fillId="0" borderId="4" xfId="22" applyFont="1" applyBorder="1" applyAlignment="1">
      <alignment horizontal="center" vertical="center" wrapText="1"/>
      <protection/>
    </xf>
    <xf numFmtId="165" fontId="7" fillId="0" borderId="26" xfId="22" applyFont="1" applyBorder="1" applyAlignment="1">
      <alignment horizontal="center" vertical="center"/>
      <protection/>
    </xf>
    <xf numFmtId="165" fontId="7" fillId="0" borderId="27" xfId="22" applyFont="1" applyBorder="1" applyAlignment="1">
      <alignment horizontal="center" vertical="center" wrapText="1"/>
      <protection/>
    </xf>
    <xf numFmtId="165" fontId="7" fillId="0" borderId="28" xfId="22" applyFont="1" applyBorder="1" applyAlignment="1">
      <alignment horizontal="center" vertical="center" wrapText="1"/>
      <protection/>
    </xf>
    <xf numFmtId="165" fontId="7" fillId="0" borderId="4" xfId="22" applyFont="1" applyBorder="1" applyAlignment="1">
      <alignment horizontal="center" vertical="center"/>
      <protection/>
    </xf>
    <xf numFmtId="165" fontId="7" fillId="0" borderId="29" xfId="22" applyFont="1" applyBorder="1" applyAlignment="1">
      <alignment horizontal="center" vertical="center"/>
      <protection/>
    </xf>
    <xf numFmtId="165" fontId="7" fillId="0" borderId="29" xfId="22" applyFont="1" applyBorder="1" applyAlignment="1">
      <alignment horizontal="center" vertical="center" wrapText="1"/>
      <protection/>
    </xf>
    <xf numFmtId="165" fontId="5" fillId="0" borderId="0" xfId="22" applyFont="1" applyBorder="1" applyAlignment="1">
      <alignment horizontal="left" vertical="center" wrapText="1"/>
      <protection/>
    </xf>
    <xf numFmtId="192" fontId="5" fillId="0" borderId="0" xfId="22" applyNumberFormat="1" applyFont="1" applyBorder="1" applyAlignment="1">
      <alignment horizontal="right" vertical="center"/>
      <protection/>
    </xf>
    <xf numFmtId="2" fontId="5" fillId="0" borderId="0" xfId="22" applyNumberFormat="1" applyFont="1" applyBorder="1" applyAlignment="1">
      <alignment horizontal="right" vertical="center"/>
      <protection/>
    </xf>
    <xf numFmtId="2" fontId="5" fillId="0" borderId="0" xfId="22" applyNumberFormat="1" applyFont="1" applyFill="1" applyBorder="1" applyAlignment="1">
      <alignment horizontal="right" vertical="center"/>
      <protection/>
    </xf>
    <xf numFmtId="192" fontId="5" fillId="0" borderId="0" xfId="22" applyNumberFormat="1" applyFont="1" applyFill="1" applyBorder="1" applyAlignment="1">
      <alignment horizontal="right" vertical="center"/>
      <protection/>
    </xf>
    <xf numFmtId="165" fontId="5" fillId="0" borderId="0" xfId="22" applyFont="1" applyFill="1" applyAlignment="1">
      <alignment horizontal="center" vertical="center"/>
      <protection/>
    </xf>
    <xf numFmtId="165" fontId="5" fillId="0" borderId="0" xfId="22" applyFont="1" applyBorder="1" applyAlignment="1">
      <alignment horizontal="left" vertical="center"/>
      <protection/>
    </xf>
    <xf numFmtId="2" fontId="5" fillId="0" borderId="0" xfId="22" applyNumberFormat="1" applyFont="1" applyBorder="1" applyAlignment="1">
      <alignment horizontal="center" vertical="center"/>
      <protection/>
    </xf>
    <xf numFmtId="165" fontId="47" fillId="0" borderId="26" xfId="22" applyFont="1" applyBorder="1" applyAlignment="1">
      <alignment horizontal="left" vertical="center"/>
      <protection/>
    </xf>
    <xf numFmtId="192" fontId="5" fillId="0" borderId="26" xfId="22" applyNumberFormat="1" applyFont="1" applyBorder="1" applyAlignment="1">
      <alignment horizontal="right" vertical="center"/>
      <protection/>
    </xf>
    <xf numFmtId="2" fontId="5" fillId="0" borderId="26" xfId="22" applyNumberFormat="1" applyFont="1" applyBorder="1" applyAlignment="1">
      <alignment horizontal="right" vertical="center"/>
      <protection/>
    </xf>
    <xf numFmtId="2" fontId="5" fillId="0" borderId="26" xfId="22" applyNumberFormat="1" applyFont="1" applyFill="1" applyBorder="1" applyAlignment="1">
      <alignment horizontal="right" vertical="center"/>
      <protection/>
    </xf>
    <xf numFmtId="165" fontId="19" fillId="0" borderId="1" xfId="22" applyFont="1" applyBorder="1" applyAlignment="1">
      <alignment horizontal="center" vertical="center"/>
      <protection/>
    </xf>
    <xf numFmtId="3" fontId="19" fillId="0" borderId="30" xfId="22" applyNumberFormat="1" applyFont="1" applyBorder="1" applyAlignment="1">
      <alignment horizontal="right" vertical="center"/>
      <protection/>
    </xf>
    <xf numFmtId="2" fontId="19" fillId="0" borderId="30" xfId="22" applyNumberFormat="1" applyFont="1" applyBorder="1" applyAlignment="1">
      <alignment horizontal="right" vertical="center"/>
      <protection/>
    </xf>
    <xf numFmtId="4" fontId="19" fillId="0" borderId="30" xfId="22" applyNumberFormat="1" applyFont="1" applyBorder="1" applyAlignment="1">
      <alignment horizontal="right" vertical="center"/>
      <protection/>
    </xf>
    <xf numFmtId="4" fontId="19" fillId="0" borderId="30" xfId="22" applyNumberFormat="1" applyFont="1" applyFill="1" applyBorder="1" applyAlignment="1">
      <alignment horizontal="right" vertical="center"/>
      <protection/>
    </xf>
    <xf numFmtId="3" fontId="19" fillId="0" borderId="30" xfId="22" applyNumberFormat="1" applyFont="1" applyFill="1" applyBorder="1" applyAlignment="1">
      <alignment horizontal="right" vertical="center"/>
      <protection/>
    </xf>
    <xf numFmtId="165" fontId="48" fillId="0" borderId="0" xfId="22" applyFont="1" applyAlignment="1">
      <alignment horizontal="left" vertical="center"/>
      <protection/>
    </xf>
    <xf numFmtId="165" fontId="17" fillId="0" borderId="0" xfId="22" applyFont="1" applyAlignment="1">
      <alignment horizontal="center" vertical="center"/>
      <protection/>
    </xf>
    <xf numFmtId="165" fontId="8" fillId="0" borderId="0" xfId="22" applyFont="1" applyAlignment="1">
      <alignment horizontal="left" vertical="center"/>
      <protection/>
    </xf>
    <xf numFmtId="165" fontId="5" fillId="0" borderId="0" xfId="22" applyFont="1" applyAlignment="1">
      <alignment horizontal="right" vertical="center"/>
      <protection/>
    </xf>
    <xf numFmtId="165" fontId="49" fillId="0" borderId="0" xfId="22" applyFont="1" applyAlignment="1">
      <alignment horizontal="centerContinuous" vertical="center"/>
      <protection/>
    </xf>
    <xf numFmtId="165" fontId="6" fillId="0" borderId="9" xfId="22" applyFont="1" applyBorder="1" applyAlignment="1">
      <alignment horizontal="centerContinuous" vertical="center"/>
      <protection/>
    </xf>
    <xf numFmtId="165" fontId="6" fillId="0" borderId="21" xfId="22" applyFont="1" applyBorder="1" applyAlignment="1">
      <alignment horizontal="centerContinuous" vertical="center"/>
      <protection/>
    </xf>
    <xf numFmtId="165" fontId="6" fillId="0" borderId="13" xfId="22" applyFont="1" applyBorder="1" applyAlignment="1">
      <alignment horizontal="centerContinuous" vertical="center"/>
      <protection/>
    </xf>
    <xf numFmtId="165" fontId="6" fillId="0" borderId="9" xfId="22" applyFont="1" applyBorder="1" applyAlignment="1">
      <alignment horizontal="left" vertical="center"/>
      <protection/>
    </xf>
    <xf numFmtId="165" fontId="6" fillId="0" borderId="9" xfId="22" applyFont="1" applyBorder="1" applyAlignment="1">
      <alignment horizontal="center" vertical="center"/>
      <protection/>
    </xf>
    <xf numFmtId="165" fontId="6" fillId="0" borderId="21" xfId="22" applyFont="1" applyBorder="1" applyAlignment="1">
      <alignment horizontal="center" vertical="center"/>
      <protection/>
    </xf>
    <xf numFmtId="165" fontId="6" fillId="0" borderId="13" xfId="22" applyFont="1" applyBorder="1" applyAlignment="1">
      <alignment horizontal="center" vertical="center"/>
      <protection/>
    </xf>
    <xf numFmtId="165" fontId="50" fillId="0" borderId="0" xfId="22" applyFont="1" applyAlignment="1">
      <alignment horizontal="center" vertical="center"/>
      <protection/>
    </xf>
    <xf numFmtId="165" fontId="6" fillId="0" borderId="29" xfId="22" applyFont="1" applyBorder="1" applyAlignment="1">
      <alignment horizontal="centerContinuous" vertical="center"/>
      <protection/>
    </xf>
    <xf numFmtId="165" fontId="5" fillId="0" borderId="0" xfId="22" applyFont="1" applyBorder="1" applyAlignment="1">
      <alignment horizontal="left" vertical="center" wrapText="1"/>
      <protection/>
    </xf>
    <xf numFmtId="165" fontId="5" fillId="0" borderId="0" xfId="22" applyFont="1" applyBorder="1" applyAlignment="1" quotePrefix="1">
      <alignment horizontal="center" vertical="center" wrapText="1"/>
      <protection/>
    </xf>
    <xf numFmtId="165" fontId="5" fillId="0" borderId="0" xfId="22" applyFont="1" applyBorder="1" applyAlignment="1">
      <alignment horizontal="center" vertical="center" wrapText="1"/>
      <protection/>
    </xf>
    <xf numFmtId="49" fontId="5" fillId="0" borderId="0" xfId="22" applyNumberFormat="1" applyFont="1" applyBorder="1" applyAlignment="1" quotePrefix="1">
      <alignment horizontal="center" vertical="center" wrapText="1"/>
      <protection/>
    </xf>
    <xf numFmtId="49" fontId="5" fillId="0" borderId="0" xfId="22" applyNumberFormat="1" applyFont="1" applyBorder="1" applyAlignment="1">
      <alignment horizontal="center" vertical="center" wrapText="1"/>
      <protection/>
    </xf>
    <xf numFmtId="165" fontId="5" fillId="0" borderId="0" xfId="22" applyFont="1" applyBorder="1" applyAlignment="1">
      <alignment horizontal="left" vertical="center"/>
      <protection/>
    </xf>
    <xf numFmtId="165" fontId="5" fillId="0" borderId="0" xfId="22" applyFont="1" applyFill="1" applyAlignment="1">
      <alignment horizontal="center" vertical="center"/>
      <protection/>
    </xf>
    <xf numFmtId="165" fontId="5" fillId="0" borderId="0" xfId="22" applyFont="1" applyAlignment="1">
      <alignment horizontal="left" vertical="center"/>
      <protection/>
    </xf>
    <xf numFmtId="165" fontId="5" fillId="0" borderId="0" xfId="22" applyFont="1" applyAlignment="1">
      <alignment horizontal="center" vertical="center"/>
      <protection/>
    </xf>
    <xf numFmtId="165" fontId="5" fillId="0" borderId="0" xfId="22" applyFont="1" applyAlignment="1" quotePrefix="1">
      <alignment horizontal="center" vertical="center"/>
      <protection/>
    </xf>
    <xf numFmtId="165" fontId="5" fillId="0" borderId="0" xfId="22" applyFont="1" applyFill="1" applyAlignment="1" quotePrefix="1">
      <alignment horizontal="center" vertical="center"/>
      <protection/>
    </xf>
    <xf numFmtId="165" fontId="5" fillId="0" borderId="0" xfId="22" applyFont="1" applyAlignment="1">
      <alignment horizontal="left" vertical="center"/>
      <protection/>
    </xf>
    <xf numFmtId="165" fontId="5" fillId="0" borderId="0" xfId="22" applyFont="1">
      <alignment horizontal="center" vertical="center"/>
      <protection/>
    </xf>
    <xf numFmtId="165" fontId="5" fillId="0" borderId="0" xfId="22" applyFont="1" applyAlignment="1">
      <alignment horizontal="right"/>
      <protection/>
    </xf>
    <xf numFmtId="165" fontId="6" fillId="0" borderId="0" xfId="22" applyFont="1" applyAlignment="1">
      <alignment horizontal="left" vertical="center" wrapText="1"/>
      <protection/>
    </xf>
    <xf numFmtId="165" fontId="6" fillId="0" borderId="0" xfId="22" applyFont="1" applyAlignment="1">
      <alignment horizontal="center" vertical="center"/>
      <protection/>
    </xf>
    <xf numFmtId="165" fontId="5" fillId="0" borderId="26" xfId="22" applyFont="1" applyBorder="1" applyAlignment="1">
      <alignment horizontal="right"/>
      <protection/>
    </xf>
    <xf numFmtId="165" fontId="7" fillId="0" borderId="18" xfId="22" applyFont="1" applyBorder="1" applyAlignment="1">
      <alignment horizontal="center" vertical="center" wrapText="1"/>
      <protection/>
    </xf>
    <xf numFmtId="165" fontId="7" fillId="0" borderId="31" xfId="22" applyFont="1" applyBorder="1" applyAlignment="1">
      <alignment horizontal="center" vertical="center" wrapText="1"/>
      <protection/>
    </xf>
    <xf numFmtId="165" fontId="7" fillId="0" borderId="32" xfId="22" applyFont="1" applyBorder="1" applyAlignment="1">
      <alignment horizontal="centerContinuous" vertical="center" wrapText="1"/>
      <protection/>
    </xf>
    <xf numFmtId="165" fontId="7" fillId="0" borderId="31" xfId="22" applyFont="1" applyBorder="1" applyAlignment="1">
      <alignment horizontal="centerContinuous" vertical="center" wrapText="1"/>
      <protection/>
    </xf>
    <xf numFmtId="165" fontId="7" fillId="0" borderId="29" xfId="22" applyFont="1" applyBorder="1" applyAlignment="1">
      <alignment horizontal="centerContinuous" vertical="center" wrapText="1"/>
      <protection/>
    </xf>
    <xf numFmtId="165" fontId="7" fillId="0" borderId="33" xfId="22" applyFont="1" applyBorder="1" applyAlignment="1">
      <alignment horizontal="center" vertical="center"/>
      <protection/>
    </xf>
    <xf numFmtId="165" fontId="7" fillId="0" borderId="19" xfId="22" applyFont="1" applyBorder="1" applyAlignment="1">
      <alignment horizontal="center" vertical="center" wrapText="1"/>
      <protection/>
    </xf>
    <xf numFmtId="165" fontId="7" fillId="0" borderId="34" xfId="22" applyFont="1" applyBorder="1" applyAlignment="1">
      <alignment horizontal="center" vertical="center" wrapText="1"/>
      <protection/>
    </xf>
    <xf numFmtId="165" fontId="7" fillId="0" borderId="4" xfId="22" applyFont="1" applyBorder="1" applyAlignment="1">
      <alignment horizontal="centerContinuous" vertical="center" wrapText="1"/>
      <protection/>
    </xf>
    <xf numFmtId="165" fontId="5" fillId="0" borderId="35" xfId="22" applyFont="1" applyBorder="1" applyAlignment="1">
      <alignment horizontal="center" vertical="center" wrapText="1"/>
      <protection/>
    </xf>
    <xf numFmtId="165" fontId="5" fillId="0" borderId="36" xfId="22" applyFont="1" applyBorder="1" applyAlignment="1">
      <alignment horizontal="center" vertical="center" wrapText="1"/>
      <protection/>
    </xf>
    <xf numFmtId="165" fontId="5" fillId="0" borderId="37" xfId="22" applyFont="1" applyBorder="1" applyAlignment="1">
      <alignment horizontal="center" vertical="center" wrapText="1"/>
      <protection/>
    </xf>
    <xf numFmtId="165" fontId="5" fillId="0" borderId="38" xfId="22" applyFont="1" applyBorder="1" applyAlignment="1">
      <alignment horizontal="center" vertical="center"/>
      <protection/>
    </xf>
    <xf numFmtId="165" fontId="5" fillId="0" borderId="39" xfId="22" applyFont="1" applyBorder="1" applyAlignment="1">
      <alignment vertical="center"/>
      <protection/>
    </xf>
    <xf numFmtId="165" fontId="5" fillId="0" borderId="40" xfId="22" applyFont="1" applyBorder="1" applyAlignment="1">
      <alignment vertical="center"/>
      <protection/>
    </xf>
    <xf numFmtId="165" fontId="5" fillId="0" borderId="0" xfId="22" applyFont="1" applyBorder="1" applyAlignment="1">
      <alignment vertical="center"/>
      <protection/>
    </xf>
    <xf numFmtId="3" fontId="5" fillId="0" borderId="0" xfId="22" applyNumberFormat="1" applyFont="1" applyFill="1" applyBorder="1" applyAlignment="1">
      <alignment vertical="center"/>
      <protection/>
    </xf>
    <xf numFmtId="3" fontId="5" fillId="0" borderId="0" xfId="22" applyNumberFormat="1" applyFont="1" applyBorder="1" applyAlignment="1">
      <alignment vertical="center"/>
      <protection/>
    </xf>
    <xf numFmtId="3" fontId="5" fillId="0" borderId="41" xfId="22" applyNumberFormat="1" applyFont="1" applyBorder="1" applyAlignment="1">
      <alignment vertical="center"/>
      <protection/>
    </xf>
    <xf numFmtId="165" fontId="5" fillId="0" borderId="0" xfId="22" applyFont="1" applyAlignment="1">
      <alignment vertical="center"/>
      <protection/>
    </xf>
    <xf numFmtId="165" fontId="5" fillId="0" borderId="0" xfId="22" applyFont="1" applyFill="1" applyBorder="1" applyAlignment="1">
      <alignment vertical="center"/>
      <protection/>
    </xf>
    <xf numFmtId="3" fontId="5" fillId="0" borderId="0" xfId="22" applyNumberFormat="1" applyFont="1" applyBorder="1" applyAlignment="1" quotePrefix="1">
      <alignment horizontal="right" vertical="center"/>
      <protection/>
    </xf>
    <xf numFmtId="165" fontId="5" fillId="0" borderId="39" xfId="22" applyFont="1" applyFill="1" applyBorder="1" applyAlignment="1">
      <alignment vertical="center"/>
      <protection/>
    </xf>
    <xf numFmtId="165" fontId="5" fillId="0" borderId="40" xfId="22" applyFont="1" applyFill="1" applyBorder="1" applyAlignment="1">
      <alignment vertical="center"/>
      <protection/>
    </xf>
    <xf numFmtId="3" fontId="5" fillId="0" borderId="0" xfId="22" applyNumberFormat="1" applyFont="1" applyFill="1" applyBorder="1" applyAlignment="1" quotePrefix="1">
      <alignment horizontal="right" vertical="center"/>
      <protection/>
    </xf>
    <xf numFmtId="3" fontId="5" fillId="0" borderId="41" xfId="22" applyNumberFormat="1" applyFont="1" applyFill="1" applyBorder="1" applyAlignment="1">
      <alignment vertical="center"/>
      <protection/>
    </xf>
    <xf numFmtId="165" fontId="5" fillId="0" borderId="42" xfId="22" applyFont="1" applyBorder="1" applyAlignment="1">
      <alignment horizontal="center" vertical="center"/>
      <protection/>
    </xf>
    <xf numFmtId="165" fontId="5" fillId="0" borderId="43" xfId="22" applyFont="1" applyBorder="1" applyAlignment="1">
      <alignment vertical="center" wrapText="1"/>
      <protection/>
    </xf>
    <xf numFmtId="165" fontId="5" fillId="0" borderId="44" xfId="22" applyFont="1" applyBorder="1" applyAlignment="1">
      <alignment vertical="center" wrapText="1"/>
      <protection/>
    </xf>
    <xf numFmtId="165" fontId="5" fillId="0" borderId="26" xfId="22" applyFont="1" applyBorder="1" applyAlignment="1">
      <alignment vertical="center" wrapText="1"/>
      <protection/>
    </xf>
    <xf numFmtId="3" fontId="5" fillId="0" borderId="26" xfId="22" applyNumberFormat="1" applyFont="1" applyBorder="1" applyAlignment="1">
      <alignment vertical="center"/>
      <protection/>
    </xf>
    <xf numFmtId="3" fontId="5" fillId="0" borderId="26" xfId="22" applyNumberFormat="1" applyFont="1" applyBorder="1" applyAlignment="1" quotePrefix="1">
      <alignment horizontal="right" vertical="center"/>
      <protection/>
    </xf>
    <xf numFmtId="3" fontId="5" fillId="0" borderId="25" xfId="22" applyNumberFormat="1" applyFont="1" applyBorder="1" applyAlignment="1">
      <alignment vertical="center"/>
      <protection/>
    </xf>
    <xf numFmtId="165" fontId="7" fillId="0" borderId="9" xfId="22" applyFont="1" applyBorder="1" applyAlignment="1">
      <alignment horizontal="right" vertical="center"/>
      <protection/>
    </xf>
    <xf numFmtId="165" fontId="7" fillId="0" borderId="21" xfId="22" applyFont="1" applyBorder="1" applyAlignment="1">
      <alignment horizontal="right" vertical="center"/>
      <protection/>
    </xf>
    <xf numFmtId="165" fontId="7" fillId="0" borderId="13" xfId="22" applyFont="1" applyBorder="1" applyAlignment="1">
      <alignment vertical="center"/>
      <protection/>
    </xf>
    <xf numFmtId="3" fontId="7" fillId="0" borderId="1" xfId="22" applyNumberFormat="1" applyFont="1" applyBorder="1" applyAlignment="1">
      <alignment vertical="center"/>
      <protection/>
    </xf>
    <xf numFmtId="165" fontId="8" fillId="0" borderId="0" xfId="22" applyFont="1" applyAlignment="1">
      <alignment vertical="center"/>
      <protection/>
    </xf>
    <xf numFmtId="3" fontId="5" fillId="0" borderId="0" xfId="23" applyNumberFormat="1" applyFont="1" applyFill="1" applyAlignment="1">
      <alignment vertical="center"/>
      <protection/>
    </xf>
    <xf numFmtId="3" fontId="5" fillId="0" borderId="0" xfId="23" applyNumberFormat="1" applyFont="1" applyFill="1" applyAlignment="1">
      <alignment vertical="center" wrapText="1"/>
      <protection/>
    </xf>
    <xf numFmtId="3" fontId="5" fillId="0" borderId="0" xfId="23" applyNumberFormat="1" applyFont="1" applyFill="1" applyAlignment="1">
      <alignment horizontal="center" vertical="center" wrapText="1"/>
      <protection/>
    </xf>
    <xf numFmtId="3" fontId="51" fillId="0" borderId="0" xfId="23" applyNumberFormat="1" applyFont="1" applyFill="1" applyAlignment="1">
      <alignment vertical="center" wrapText="1"/>
      <protection/>
    </xf>
    <xf numFmtId="3" fontId="5" fillId="0" borderId="0" xfId="23" applyNumberFormat="1" applyFont="1" applyFill="1" applyAlignment="1">
      <alignment horizontal="right" vertical="center"/>
      <protection/>
    </xf>
    <xf numFmtId="3" fontId="5" fillId="0" borderId="0" xfId="23" applyNumberFormat="1" applyFont="1" applyFill="1" applyAlignment="1">
      <alignment horizontal="right" vertical="center" wrapText="1"/>
      <protection/>
    </xf>
    <xf numFmtId="3" fontId="6" fillId="0" borderId="0" xfId="23" applyNumberFormat="1" applyFont="1" applyFill="1" applyAlignment="1">
      <alignment horizontal="center" vertical="center" wrapText="1"/>
      <protection/>
    </xf>
    <xf numFmtId="3" fontId="6" fillId="0" borderId="18" xfId="23" applyNumberFormat="1" applyFont="1" applyFill="1" applyBorder="1" applyAlignment="1">
      <alignment horizontal="center" vertical="center" wrapText="1"/>
      <protection/>
    </xf>
    <xf numFmtId="3" fontId="19" fillId="0" borderId="18" xfId="23" applyNumberFormat="1" applyFont="1" applyFill="1" applyBorder="1" applyAlignment="1">
      <alignment horizontal="center" vertical="center" wrapText="1"/>
      <protection/>
    </xf>
    <xf numFmtId="3" fontId="6" fillId="0" borderId="9" xfId="23" applyNumberFormat="1" applyFont="1" applyFill="1" applyBorder="1" applyAlignment="1">
      <alignment horizontal="center" vertical="center" wrapText="1"/>
      <protection/>
    </xf>
    <xf numFmtId="3" fontId="8" fillId="0" borderId="21" xfId="23" applyNumberFormat="1" applyFont="1" applyFill="1" applyBorder="1" applyAlignment="1">
      <alignment horizontal="center" vertical="center" wrapText="1"/>
      <protection/>
    </xf>
    <xf numFmtId="3" fontId="8" fillId="0" borderId="13" xfId="23" applyNumberFormat="1" applyFont="1" applyFill="1" applyBorder="1" applyAlignment="1">
      <alignment horizontal="center" vertical="center" wrapText="1"/>
      <protection/>
    </xf>
    <xf numFmtId="3" fontId="47" fillId="0" borderId="0" xfId="23" applyNumberFormat="1" applyFont="1" applyFill="1" applyAlignment="1">
      <alignment vertical="center" wrapText="1"/>
      <protection/>
    </xf>
    <xf numFmtId="3" fontId="6" fillId="0" borderId="19" xfId="23" applyNumberFormat="1" applyFont="1" applyFill="1" applyBorder="1" applyAlignment="1">
      <alignment horizontal="center" vertical="center" wrapText="1"/>
      <protection/>
    </xf>
    <xf numFmtId="3" fontId="19" fillId="0" borderId="19" xfId="23" applyNumberFormat="1" applyFont="1" applyFill="1" applyBorder="1" applyAlignment="1">
      <alignment horizontal="center" vertical="center" wrapText="1"/>
      <protection/>
    </xf>
    <xf numFmtId="3" fontId="19" fillId="0" borderId="1" xfId="23" applyNumberFormat="1" applyFont="1" applyFill="1" applyBorder="1" applyAlignment="1">
      <alignment horizontal="center" vertical="center" wrapText="1"/>
      <protection/>
    </xf>
    <xf numFmtId="3" fontId="53" fillId="0" borderId="1" xfId="23" applyNumberFormat="1" applyFont="1" applyFill="1" applyBorder="1" applyAlignment="1">
      <alignment horizontal="center" vertical="center" wrapText="1"/>
      <protection/>
    </xf>
    <xf numFmtId="3" fontId="6" fillId="0" borderId="0" xfId="23" applyNumberFormat="1" applyFont="1" applyFill="1" applyBorder="1" applyAlignment="1">
      <alignment horizontal="center" vertical="center" wrapText="1"/>
      <protection/>
    </xf>
    <xf numFmtId="3" fontId="6" fillId="0" borderId="0" xfId="23" applyNumberFormat="1" applyFont="1" applyFill="1" applyBorder="1" applyAlignment="1">
      <alignment vertical="center" wrapText="1"/>
      <protection/>
    </xf>
    <xf numFmtId="3" fontId="5" fillId="0" borderId="0" xfId="23" applyNumberFormat="1" applyFont="1" applyFill="1" applyBorder="1" applyAlignment="1">
      <alignment horizontal="center" vertical="center" wrapText="1"/>
      <protection/>
    </xf>
    <xf numFmtId="3" fontId="5" fillId="0" borderId="0" xfId="23" applyNumberFormat="1" applyFont="1" applyFill="1" applyBorder="1" applyAlignment="1">
      <alignment vertical="center" wrapText="1"/>
      <protection/>
    </xf>
    <xf numFmtId="3" fontId="51" fillId="0" borderId="0" xfId="23" applyNumberFormat="1" applyFont="1" applyFill="1" applyBorder="1" applyAlignment="1">
      <alignment vertical="center" wrapText="1"/>
      <protection/>
    </xf>
    <xf numFmtId="3" fontId="4" fillId="0" borderId="0" xfId="23" applyNumberFormat="1" applyFont="1" applyFill="1" applyBorder="1" applyAlignment="1">
      <alignment vertical="center" wrapText="1"/>
      <protection/>
    </xf>
    <xf numFmtId="3" fontId="14" fillId="0" borderId="0" xfId="23" applyNumberFormat="1" applyFont="1" applyFill="1" applyBorder="1" applyAlignment="1">
      <alignment vertical="center" wrapText="1"/>
      <protection/>
    </xf>
    <xf numFmtId="3" fontId="14" fillId="0" borderId="0" xfId="23" applyNumberFormat="1" applyFont="1" applyFill="1" applyAlignment="1">
      <alignment vertical="center" wrapText="1"/>
      <protection/>
    </xf>
    <xf numFmtId="3" fontId="4" fillId="0" borderId="0" xfId="23" applyNumberFormat="1" applyFont="1" applyFill="1" applyAlignment="1">
      <alignment vertical="center" wrapText="1"/>
      <protection/>
    </xf>
    <xf numFmtId="3" fontId="7" fillId="0" borderId="0" xfId="23" applyNumberFormat="1" applyFont="1" applyFill="1" applyAlignment="1">
      <alignment horizontal="center" vertical="center" wrapText="1"/>
      <protection/>
    </xf>
    <xf numFmtId="3" fontId="6" fillId="0" borderId="1" xfId="23" applyNumberFormat="1" applyFont="1" applyFill="1" applyBorder="1" applyAlignment="1">
      <alignment horizontal="center" vertical="center" wrapText="1"/>
      <protection/>
    </xf>
    <xf numFmtId="3" fontId="7" fillId="0" borderId="1" xfId="23" applyNumberFormat="1" applyFont="1" applyFill="1" applyBorder="1" applyAlignment="1">
      <alignment horizontal="center" vertical="center" wrapText="1"/>
      <protection/>
    </xf>
    <xf numFmtId="3" fontId="7" fillId="0" borderId="1" xfId="23" applyNumberFormat="1" applyFont="1" applyFill="1" applyBorder="1" applyAlignment="1">
      <alignment vertical="center" wrapText="1"/>
      <protection/>
    </xf>
    <xf numFmtId="3" fontId="9" fillId="0" borderId="1" xfId="23" applyNumberFormat="1" applyFont="1" applyFill="1" applyBorder="1" applyAlignment="1">
      <alignment vertical="center" wrapText="1"/>
      <protection/>
    </xf>
    <xf numFmtId="3" fontId="12" fillId="0" borderId="1" xfId="23" applyNumberFormat="1" applyFont="1" applyFill="1" applyBorder="1" applyAlignment="1">
      <alignment vertical="center" wrapText="1"/>
      <protection/>
    </xf>
    <xf numFmtId="3" fontId="6" fillId="0" borderId="0" xfId="23" applyNumberFormat="1" applyFont="1" applyFill="1" applyAlignment="1">
      <alignment horizontal="center" vertical="center" wrapText="1"/>
      <protection/>
    </xf>
    <xf numFmtId="3" fontId="6" fillId="0" borderId="0" xfId="23" applyNumberFormat="1" applyFont="1" applyFill="1" applyAlignment="1">
      <alignment vertical="center" wrapText="1"/>
      <protection/>
    </xf>
    <xf numFmtId="3" fontId="5" fillId="0" borderId="26" xfId="23" applyNumberFormat="1" applyFont="1" applyFill="1" applyBorder="1" applyAlignment="1">
      <alignment vertical="center" wrapText="1"/>
      <protection/>
    </xf>
    <xf numFmtId="3" fontId="14" fillId="0" borderId="26" xfId="23" applyNumberFormat="1" applyFont="1" applyFill="1" applyBorder="1" applyAlignment="1">
      <alignment vertical="center" wrapText="1"/>
      <protection/>
    </xf>
    <xf numFmtId="3" fontId="5" fillId="0" borderId="0" xfId="23" applyNumberFormat="1" applyFont="1" applyFill="1" applyBorder="1" applyAlignment="1">
      <alignment horizontal="right" vertical="center" wrapText="1"/>
      <protection/>
    </xf>
    <xf numFmtId="3" fontId="54" fillId="0" borderId="0" xfId="23" applyNumberFormat="1" applyFont="1" applyFill="1" applyAlignment="1">
      <alignment horizontal="center" vertical="center" wrapText="1"/>
      <protection/>
    </xf>
    <xf numFmtId="3" fontId="54" fillId="0" borderId="0" xfId="23" applyNumberFormat="1" applyFont="1" applyFill="1" applyAlignment="1">
      <alignment vertical="center" wrapText="1"/>
      <protection/>
    </xf>
    <xf numFmtId="3" fontId="54" fillId="0" borderId="45" xfId="23" applyNumberFormat="1" applyFont="1" applyFill="1" applyBorder="1" applyAlignment="1">
      <alignment horizontal="center" vertical="center" wrapText="1"/>
      <protection/>
    </xf>
    <xf numFmtId="3" fontId="7" fillId="0" borderId="45" xfId="23" applyNumberFormat="1" applyFont="1" applyFill="1" applyBorder="1" applyAlignment="1">
      <alignment horizontal="center" vertical="center" wrapText="1"/>
      <protection/>
    </xf>
    <xf numFmtId="3" fontId="7" fillId="0" borderId="45" xfId="23" applyNumberFormat="1" applyFont="1" applyFill="1" applyBorder="1" applyAlignment="1">
      <alignment vertical="center" wrapText="1"/>
      <protection/>
    </xf>
    <xf numFmtId="3" fontId="9" fillId="0" borderId="45" xfId="23" applyNumberFormat="1" applyFont="1" applyFill="1" applyBorder="1" applyAlignment="1">
      <alignment vertical="center" wrapText="1"/>
      <protection/>
    </xf>
    <xf numFmtId="3" fontId="9" fillId="0" borderId="46" xfId="23" applyNumberFormat="1" applyFont="1" applyFill="1" applyBorder="1" applyAlignment="1">
      <alignment vertical="center" wrapText="1"/>
      <protection/>
    </xf>
    <xf numFmtId="3" fontId="12" fillId="0" borderId="45" xfId="23" applyNumberFormat="1" applyFont="1" applyFill="1" applyBorder="1" applyAlignment="1">
      <alignment vertical="center" wrapText="1"/>
      <protection/>
    </xf>
    <xf numFmtId="3" fontId="7" fillId="0" borderId="47" xfId="23" applyNumberFormat="1" applyFont="1" applyFill="1" applyBorder="1" applyAlignment="1">
      <alignment vertical="center" wrapText="1"/>
      <protection/>
    </xf>
    <xf numFmtId="3" fontId="54" fillId="0" borderId="0" xfId="23" applyNumberFormat="1" applyFont="1" applyFill="1" applyBorder="1" applyAlignment="1">
      <alignment horizontal="center" vertical="center" wrapText="1"/>
      <protection/>
    </xf>
    <xf numFmtId="3" fontId="7" fillId="0" borderId="0" xfId="23" applyNumberFormat="1" applyFont="1" applyFill="1" applyBorder="1" applyAlignment="1">
      <alignment horizontal="center" vertical="center" wrapText="1"/>
      <protection/>
    </xf>
    <xf numFmtId="3" fontId="7" fillId="0" borderId="0" xfId="23" applyNumberFormat="1" applyFont="1" applyFill="1" applyBorder="1" applyAlignment="1">
      <alignment vertical="center" wrapText="1"/>
      <protection/>
    </xf>
    <xf numFmtId="3" fontId="9" fillId="0" borderId="0" xfId="23" applyNumberFormat="1" applyFont="1" applyFill="1" applyBorder="1" applyAlignment="1">
      <alignment vertical="center" wrapText="1"/>
      <protection/>
    </xf>
    <xf numFmtId="3" fontId="12" fillId="0" borderId="0" xfId="23" applyNumberFormat="1" applyFont="1" applyFill="1" applyBorder="1" applyAlignment="1">
      <alignment vertical="center" wrapText="1"/>
      <protection/>
    </xf>
    <xf numFmtId="3" fontId="17" fillId="0" borderId="0" xfId="23" applyNumberFormat="1" applyFont="1" applyFill="1" applyBorder="1" applyAlignment="1">
      <alignment horizontal="center" vertical="center" wrapText="1"/>
      <protection/>
    </xf>
    <xf numFmtId="3" fontId="55" fillId="0" borderId="0" xfId="23" applyNumberFormat="1" applyFont="1" applyFill="1" applyBorder="1" applyAlignment="1">
      <alignment vertical="center" wrapText="1"/>
      <protection/>
    </xf>
    <xf numFmtId="3" fontId="7" fillId="0" borderId="0" xfId="23" applyNumberFormat="1" applyFont="1" applyFill="1" applyBorder="1" applyAlignment="1">
      <alignment horizontal="right" vertical="center" wrapText="1"/>
      <protection/>
    </xf>
    <xf numFmtId="3" fontId="12" fillId="0" borderId="45" xfId="23" applyNumberFormat="1" applyFont="1" applyFill="1" applyBorder="1" applyAlignment="1">
      <alignment vertical="center" wrapText="1"/>
      <protection/>
    </xf>
    <xf numFmtId="3" fontId="7" fillId="0" borderId="45" xfId="23" applyNumberFormat="1" applyFont="1" applyFill="1" applyBorder="1" applyAlignment="1">
      <alignment horizontal="right" vertical="center" wrapText="1"/>
      <protection/>
    </xf>
    <xf numFmtId="3" fontId="12" fillId="0" borderId="1" xfId="23" applyNumberFormat="1" applyFont="1" applyFill="1" applyBorder="1" applyAlignment="1">
      <alignment vertical="center" wrapText="1"/>
      <protection/>
    </xf>
    <xf numFmtId="3" fontId="12" fillId="0" borderId="0" xfId="23" applyNumberFormat="1" applyFont="1" applyFill="1" applyBorder="1" applyAlignment="1">
      <alignment vertical="center" wrapText="1"/>
      <protection/>
    </xf>
    <xf numFmtId="3" fontId="5" fillId="0" borderId="26" xfId="23" applyNumberFormat="1" applyFont="1" applyFill="1" applyBorder="1" applyAlignment="1">
      <alignment horizontal="center" vertical="center" wrapText="1"/>
      <protection/>
    </xf>
    <xf numFmtId="3" fontId="51" fillId="0" borderId="26" xfId="23" applyNumberFormat="1" applyFont="1" applyFill="1" applyBorder="1" applyAlignment="1">
      <alignment vertical="center" wrapText="1"/>
      <protection/>
    </xf>
    <xf numFmtId="3" fontId="4" fillId="0" borderId="26" xfId="23" applyNumberFormat="1" applyFont="1" applyFill="1" applyBorder="1" applyAlignment="1">
      <alignment vertical="center" wrapText="1"/>
      <protection/>
    </xf>
    <xf numFmtId="3" fontId="5" fillId="0" borderId="26" xfId="23" applyNumberFormat="1" applyFont="1" applyFill="1" applyBorder="1" applyAlignment="1">
      <alignment horizontal="right" vertical="center" wrapText="1"/>
      <protection/>
    </xf>
    <xf numFmtId="3" fontId="7" fillId="0" borderId="48" xfId="23" applyNumberFormat="1" applyFont="1" applyFill="1" applyBorder="1" applyAlignment="1">
      <alignment horizontal="center" vertical="center" wrapText="1"/>
      <protection/>
    </xf>
    <xf numFmtId="3" fontId="6" fillId="0" borderId="19" xfId="23" applyNumberFormat="1" applyFont="1" applyFill="1" applyBorder="1" applyAlignment="1">
      <alignment horizontal="center" vertical="center" wrapText="1"/>
      <protection/>
    </xf>
    <xf numFmtId="3" fontId="7" fillId="0" borderId="19" xfId="23" applyNumberFormat="1" applyFont="1" applyFill="1" applyBorder="1" applyAlignment="1">
      <alignment horizontal="center" vertical="center" wrapText="1"/>
      <protection/>
    </xf>
    <xf numFmtId="3" fontId="7" fillId="0" borderId="19" xfId="23" applyNumberFormat="1" applyFont="1" applyFill="1" applyBorder="1" applyAlignment="1">
      <alignment vertical="center" wrapText="1"/>
      <protection/>
    </xf>
    <xf numFmtId="3" fontId="9" fillId="0" borderId="19" xfId="23" applyNumberFormat="1" applyFont="1" applyFill="1" applyBorder="1" applyAlignment="1">
      <alignment vertical="center" wrapText="1"/>
      <protection/>
    </xf>
    <xf numFmtId="3" fontId="12" fillId="0" borderId="19" xfId="23" applyNumberFormat="1" applyFont="1" applyFill="1" applyBorder="1" applyAlignment="1">
      <alignment vertical="center" wrapText="1"/>
      <protection/>
    </xf>
    <xf numFmtId="3" fontId="7" fillId="0" borderId="0" xfId="23" applyNumberFormat="1" applyFont="1" applyFill="1" applyAlignment="1">
      <alignment horizontal="left" vertical="center" wrapText="1"/>
      <protection/>
    </xf>
    <xf numFmtId="49" fontId="5" fillId="0" borderId="0" xfId="23" applyNumberFormat="1" applyFont="1" applyFill="1" applyBorder="1" applyAlignment="1">
      <alignment horizontal="center" vertical="center" wrapText="1"/>
      <protection/>
    </xf>
    <xf numFmtId="3" fontId="5" fillId="2" borderId="0" xfId="23" applyNumberFormat="1" applyFont="1" applyFill="1" applyBorder="1" applyAlignment="1">
      <alignment vertical="center" wrapText="1"/>
      <protection/>
    </xf>
    <xf numFmtId="3" fontId="5" fillId="2" borderId="0" xfId="23" applyNumberFormat="1" applyFont="1" applyFill="1" applyBorder="1" applyAlignment="1">
      <alignment horizontal="center" vertical="center" wrapText="1"/>
      <protection/>
    </xf>
    <xf numFmtId="3" fontId="14" fillId="2" borderId="0" xfId="23" applyNumberFormat="1" applyFont="1" applyFill="1" applyBorder="1" applyAlignment="1">
      <alignment vertical="center" wrapText="1"/>
      <protection/>
    </xf>
    <xf numFmtId="3" fontId="4" fillId="2" borderId="0" xfId="23" applyNumberFormat="1" applyFont="1" applyFill="1" applyBorder="1" applyAlignment="1">
      <alignment vertical="center" wrapText="1"/>
      <protection/>
    </xf>
    <xf numFmtId="3" fontId="5" fillId="0" borderId="0" xfId="23" applyNumberFormat="1" applyFont="1" applyFill="1" applyBorder="1" applyAlignment="1">
      <alignment horizontal="left" vertical="center" wrapText="1"/>
      <protection/>
    </xf>
    <xf numFmtId="3" fontId="9" fillId="0" borderId="1" xfId="23" applyNumberFormat="1" applyFont="1" applyFill="1" applyBorder="1" applyAlignment="1">
      <alignment vertical="center" wrapText="1"/>
      <protection/>
    </xf>
    <xf numFmtId="3" fontId="12" fillId="2" borderId="1" xfId="23" applyNumberFormat="1" applyFont="1" applyFill="1" applyBorder="1" applyAlignment="1">
      <alignment vertical="center" wrapText="1"/>
      <protection/>
    </xf>
    <xf numFmtId="3" fontId="6" fillId="0" borderId="0" xfId="23" applyNumberFormat="1" applyFont="1" applyFill="1" applyBorder="1" applyAlignment="1">
      <alignment horizontal="left" vertical="center" wrapText="1"/>
      <protection/>
    </xf>
    <xf numFmtId="3" fontId="5" fillId="0" borderId="0" xfId="23" applyNumberFormat="1" applyFont="1" applyFill="1" applyAlignment="1">
      <alignment horizontal="left" vertical="center" wrapText="1"/>
      <protection/>
    </xf>
    <xf numFmtId="3" fontId="5" fillId="3" borderId="0" xfId="23" applyNumberFormat="1" applyFont="1" applyFill="1" applyAlignment="1">
      <alignment horizontal="left" vertical="center" wrapText="1"/>
      <protection/>
    </xf>
    <xf numFmtId="3" fontId="7" fillId="2" borderId="1" xfId="23" applyNumberFormat="1" applyFont="1" applyFill="1" applyBorder="1" applyAlignment="1">
      <alignment vertical="center" wrapText="1"/>
      <protection/>
    </xf>
    <xf numFmtId="0" fontId="0" fillId="0" borderId="0" xfId="24">
      <alignment/>
      <protection/>
    </xf>
    <xf numFmtId="3" fontId="24" fillId="0" borderId="0" xfId="26" applyNumberFormat="1" applyAlignment="1">
      <alignment horizontal="left" vertical="center"/>
      <protection/>
    </xf>
    <xf numFmtId="3" fontId="24" fillId="0" borderId="0" xfId="26" applyNumberFormat="1" applyAlignment="1">
      <alignment vertical="center"/>
      <protection/>
    </xf>
    <xf numFmtId="3" fontId="24" fillId="0" borderId="0" xfId="26" applyNumberFormat="1" applyAlignment="1">
      <alignment horizontal="right" vertical="center"/>
      <protection/>
    </xf>
    <xf numFmtId="3" fontId="24" fillId="0" borderId="0" xfId="26" applyNumberFormat="1" applyBorder="1" applyAlignment="1">
      <alignment vertical="center"/>
      <protection/>
    </xf>
    <xf numFmtId="3" fontId="75" fillId="0" borderId="0" xfId="26" applyNumberFormat="1" applyFont="1" applyAlignment="1">
      <alignment horizontal="center" vertical="center"/>
      <protection/>
    </xf>
    <xf numFmtId="3" fontId="76" fillId="0" borderId="0" xfId="26" applyNumberFormat="1" applyFont="1" applyBorder="1" applyAlignment="1">
      <alignment vertical="center"/>
      <protection/>
    </xf>
    <xf numFmtId="3" fontId="24" fillId="0" borderId="0" xfId="26" applyNumberFormat="1" applyAlignment="1">
      <alignment horizontal="center" vertical="center"/>
      <protection/>
    </xf>
    <xf numFmtId="3" fontId="24" fillId="0" borderId="26" xfId="26" applyNumberFormat="1" applyBorder="1" applyAlignment="1">
      <alignment horizontal="center" vertical="center"/>
      <protection/>
    </xf>
    <xf numFmtId="3" fontId="24" fillId="0" borderId="0" xfId="26" applyNumberFormat="1" applyAlignment="1">
      <alignment horizontal="right" vertical="center"/>
      <protection/>
    </xf>
    <xf numFmtId="3" fontId="26" fillId="0" borderId="18" xfId="26" applyNumberFormat="1" applyFont="1" applyBorder="1" applyAlignment="1">
      <alignment horizontal="center" vertical="center" textRotation="90"/>
      <protection/>
    </xf>
    <xf numFmtId="3" fontId="26" fillId="0" borderId="32" xfId="26" applyNumberFormat="1" applyFont="1" applyBorder="1" applyAlignment="1">
      <alignment horizontal="center" vertical="center"/>
      <protection/>
    </xf>
    <xf numFmtId="3" fontId="26" fillId="0" borderId="18" xfId="26" applyNumberFormat="1" applyFont="1" applyBorder="1" applyAlignment="1">
      <alignment horizontal="center" vertical="center" wrapText="1"/>
      <protection/>
    </xf>
    <xf numFmtId="3" fontId="26" fillId="2" borderId="18" xfId="26" applyNumberFormat="1" applyFont="1" applyFill="1" applyBorder="1" applyAlignment="1">
      <alignment horizontal="center" vertical="center" wrapText="1"/>
      <protection/>
    </xf>
    <xf numFmtId="3" fontId="26" fillId="0" borderId="19" xfId="26" applyNumberFormat="1" applyFont="1" applyBorder="1" applyAlignment="1">
      <alignment horizontal="center" vertical="center" textRotation="90"/>
      <protection/>
    </xf>
    <xf numFmtId="3" fontId="26" fillId="0" borderId="4" xfId="26" applyNumberFormat="1" applyFont="1" applyBorder="1" applyAlignment="1">
      <alignment horizontal="center" vertical="center"/>
      <protection/>
    </xf>
    <xf numFmtId="3" fontId="26" fillId="0" borderId="19" xfId="26" applyNumberFormat="1" applyFont="1" applyBorder="1" applyAlignment="1">
      <alignment horizontal="center" vertical="center" wrapText="1"/>
      <protection/>
    </xf>
    <xf numFmtId="3" fontId="26" fillId="2" borderId="19" xfId="26" applyNumberFormat="1" applyFont="1" applyFill="1" applyBorder="1" applyAlignment="1">
      <alignment horizontal="center" vertical="center" wrapText="1"/>
      <protection/>
    </xf>
    <xf numFmtId="3" fontId="77" fillId="0" borderId="0" xfId="26" applyNumberFormat="1" applyFont="1" applyFill="1" applyBorder="1" applyAlignment="1">
      <alignment horizontal="center" vertical="center"/>
      <protection/>
    </xf>
    <xf numFmtId="3" fontId="63" fillId="0" borderId="0" xfId="26" applyNumberFormat="1" applyFont="1" applyFill="1" applyBorder="1" applyAlignment="1">
      <alignment horizontal="center" vertical="center"/>
      <protection/>
    </xf>
    <xf numFmtId="0" fontId="77" fillId="0" borderId="0" xfId="26" applyFont="1" applyFill="1" applyBorder="1" applyAlignment="1">
      <alignment vertical="center"/>
      <protection/>
    </xf>
    <xf numFmtId="3" fontId="77" fillId="0" borderId="0" xfId="26" applyNumberFormat="1" applyFont="1" applyFill="1" applyBorder="1" applyAlignment="1">
      <alignment vertical="center"/>
      <protection/>
    </xf>
    <xf numFmtId="3" fontId="63" fillId="0" borderId="0" xfId="26" applyNumberFormat="1" applyFont="1" applyBorder="1" applyAlignment="1">
      <alignment horizontal="center" vertical="center"/>
      <protection/>
    </xf>
    <xf numFmtId="0" fontId="32" fillId="0" borderId="0" xfId="26" applyFont="1" applyBorder="1" applyAlignment="1">
      <alignment vertical="center" wrapText="1"/>
      <protection/>
    </xf>
    <xf numFmtId="3" fontId="77" fillId="0" borderId="0" xfId="26" applyNumberFormat="1" applyFont="1" applyBorder="1" applyAlignment="1">
      <alignment vertical="center"/>
      <protection/>
    </xf>
    <xf numFmtId="3" fontId="77" fillId="2" borderId="0" xfId="26" applyNumberFormat="1" applyFont="1" applyFill="1" applyBorder="1" applyAlignment="1">
      <alignment vertical="center"/>
      <protection/>
    </xf>
    <xf numFmtId="3" fontId="78" fillId="0" borderId="0" xfId="26" applyNumberFormat="1" applyFont="1" applyBorder="1" applyAlignment="1">
      <alignment horizontal="center" vertical="center"/>
      <protection/>
    </xf>
    <xf numFmtId="3" fontId="36" fillId="0" borderId="0" xfId="25" applyNumberFormat="1" applyFont="1" applyFill="1" applyBorder="1" applyAlignment="1">
      <alignment vertical="center" wrapText="1"/>
      <protection/>
    </xf>
    <xf numFmtId="3" fontId="78" fillId="0" borderId="0" xfId="26" applyNumberFormat="1" applyFont="1" applyBorder="1" applyAlignment="1">
      <alignment vertical="center"/>
      <protection/>
    </xf>
    <xf numFmtId="3" fontId="78" fillId="2" borderId="0" xfId="26" applyNumberFormat="1" applyFont="1" applyFill="1" applyBorder="1" applyAlignment="1">
      <alignment vertical="center"/>
      <protection/>
    </xf>
    <xf numFmtId="3" fontId="79" fillId="0" borderId="0" xfId="26" applyNumberFormat="1" applyFont="1" applyFill="1" applyBorder="1" applyAlignment="1">
      <alignment vertical="center"/>
      <protection/>
    </xf>
    <xf numFmtId="3" fontId="80" fillId="0" borderId="0" xfId="26" applyNumberFormat="1" applyFont="1" applyBorder="1" applyAlignment="1">
      <alignment vertical="center"/>
      <protection/>
    </xf>
    <xf numFmtId="0" fontId="36" fillId="0" borderId="0" xfId="26" applyFont="1" applyBorder="1" applyAlignment="1">
      <alignment vertical="center" wrapText="1"/>
      <protection/>
    </xf>
    <xf numFmtId="3" fontId="32" fillId="0" borderId="0" xfId="25" applyNumberFormat="1" applyFont="1" applyFill="1" applyBorder="1" applyAlignment="1">
      <alignment vertical="center" wrapText="1"/>
      <protection/>
    </xf>
    <xf numFmtId="49" fontId="78" fillId="0" borderId="0" xfId="26" applyNumberFormat="1" applyFont="1" applyBorder="1" applyAlignment="1">
      <alignment horizontal="center" vertical="center"/>
      <protection/>
    </xf>
    <xf numFmtId="3" fontId="81" fillId="0" borderId="0" xfId="26" applyNumberFormat="1" applyFont="1" applyFill="1" applyBorder="1" applyAlignment="1">
      <alignment vertical="center"/>
      <protection/>
    </xf>
    <xf numFmtId="3" fontId="78" fillId="0" borderId="0" xfId="26" applyNumberFormat="1" applyFont="1" applyFill="1" applyBorder="1" applyAlignment="1">
      <alignment horizontal="center" vertical="center"/>
      <protection/>
    </xf>
    <xf numFmtId="3" fontId="78" fillId="0" borderId="0" xfId="26" applyNumberFormat="1" applyFont="1" applyFill="1" applyBorder="1" applyAlignment="1">
      <alignment vertical="center"/>
      <protection/>
    </xf>
    <xf numFmtId="49" fontId="63" fillId="0" borderId="0" xfId="26" applyNumberFormat="1" applyFont="1" applyFill="1" applyBorder="1" applyAlignment="1">
      <alignment horizontal="center" vertical="center"/>
      <protection/>
    </xf>
    <xf numFmtId="0" fontId="32" fillId="0" borderId="0" xfId="26" applyFont="1" applyFill="1" applyBorder="1" applyAlignment="1">
      <alignment vertical="center" wrapText="1"/>
      <protection/>
    </xf>
    <xf numFmtId="0" fontId="31" fillId="0" borderId="0" xfId="26" applyFont="1" applyFill="1" applyBorder="1" applyAlignment="1">
      <alignment vertical="center" wrapText="1"/>
      <protection/>
    </xf>
    <xf numFmtId="0" fontId="31" fillId="0" borderId="0" xfId="26" applyFont="1" applyFill="1" applyBorder="1" applyAlignment="1">
      <alignment vertical="center" wrapText="1"/>
      <protection/>
    </xf>
    <xf numFmtId="3" fontId="77" fillId="0" borderId="26" xfId="26" applyNumberFormat="1" applyFont="1" applyFill="1" applyBorder="1" applyAlignment="1">
      <alignment horizontal="center" vertical="center"/>
      <protection/>
    </xf>
    <xf numFmtId="3" fontId="63" fillId="0" borderId="26" xfId="26" applyNumberFormat="1" applyFont="1" applyFill="1" applyBorder="1" applyAlignment="1">
      <alignment horizontal="center" vertical="center"/>
      <protection/>
    </xf>
    <xf numFmtId="0" fontId="31" fillId="0" borderId="26" xfId="26" applyFont="1" applyFill="1" applyBorder="1" applyAlignment="1">
      <alignment vertical="center" wrapText="1"/>
      <protection/>
    </xf>
    <xf numFmtId="3" fontId="77" fillId="0" borderId="26" xfId="26" applyNumberFormat="1" applyFont="1" applyFill="1" applyBorder="1" applyAlignment="1">
      <alignment vertical="center"/>
      <protection/>
    </xf>
    <xf numFmtId="3" fontId="77" fillId="0" borderId="9" xfId="26" applyNumberFormat="1" applyFont="1" applyFill="1" applyBorder="1" applyAlignment="1">
      <alignment horizontal="center" vertical="center"/>
      <protection/>
    </xf>
    <xf numFmtId="3" fontId="63" fillId="0" borderId="13" xfId="26" applyNumberFormat="1" applyFont="1" applyFill="1" applyBorder="1" applyAlignment="1">
      <alignment horizontal="center" vertical="center"/>
      <protection/>
    </xf>
    <xf numFmtId="0" fontId="32" fillId="0" borderId="25" xfId="26" applyFont="1" applyFill="1" applyBorder="1" applyAlignment="1">
      <alignment vertical="center" wrapText="1"/>
      <protection/>
    </xf>
    <xf numFmtId="3" fontId="77" fillId="0" borderId="49" xfId="26" applyNumberFormat="1" applyFont="1" applyFill="1" applyBorder="1" applyAlignment="1">
      <alignment vertical="center"/>
      <protection/>
    </xf>
    <xf numFmtId="3" fontId="24" fillId="2" borderId="0" xfId="26" applyNumberFormat="1" applyFill="1" applyAlignment="1">
      <alignment vertical="center"/>
      <protection/>
    </xf>
    <xf numFmtId="0" fontId="5" fillId="0" borderId="0" xfId="30" applyFont="1" applyAlignment="1">
      <alignment/>
      <protection/>
    </xf>
    <xf numFmtId="0" fontId="5" fillId="0" borderId="0" xfId="30" applyFont="1">
      <alignment/>
      <protection/>
    </xf>
    <xf numFmtId="165" fontId="5" fillId="0" borderId="0" xfId="30" applyNumberFormat="1" applyFont="1" applyAlignment="1">
      <alignment horizontal="right"/>
      <protection/>
    </xf>
    <xf numFmtId="0" fontId="5" fillId="0" borderId="0" xfId="30" applyFont="1" applyAlignment="1">
      <alignment horizontal="center"/>
      <protection/>
    </xf>
    <xf numFmtId="165" fontId="5" fillId="0" borderId="0" xfId="30" applyNumberFormat="1" applyFont="1">
      <alignment/>
      <protection/>
    </xf>
    <xf numFmtId="0" fontId="7" fillId="0" borderId="1" xfId="30" applyFont="1" applyBorder="1" applyAlignment="1">
      <alignment horizontal="center" vertical="center" wrapText="1"/>
      <protection/>
    </xf>
    <xf numFmtId="165" fontId="7" fillId="0" borderId="1" xfId="30" applyNumberFormat="1" applyFont="1" applyBorder="1" applyAlignment="1">
      <alignment horizontal="center" vertical="center" wrapText="1"/>
      <protection/>
    </xf>
    <xf numFmtId="0" fontId="7" fillId="0" borderId="0" xfId="30" applyFont="1" applyAlignment="1">
      <alignment horizontal="center" vertical="center" wrapText="1"/>
      <protection/>
    </xf>
    <xf numFmtId="0" fontId="5" fillId="0" borderId="0" xfId="30" applyFont="1" applyBorder="1" applyAlignment="1">
      <alignment horizontal="center" vertical="center" wrapText="1"/>
      <protection/>
    </xf>
    <xf numFmtId="0" fontId="7" fillId="0" borderId="0" xfId="30" applyFont="1" applyBorder="1" applyAlignment="1">
      <alignment horizontal="center" vertical="center" wrapText="1"/>
      <protection/>
    </xf>
    <xf numFmtId="165" fontId="7" fillId="0" borderId="0" xfId="30" applyNumberFormat="1" applyFont="1" applyBorder="1" applyAlignment="1">
      <alignment horizontal="center" vertical="center" wrapText="1"/>
      <protection/>
    </xf>
    <xf numFmtId="0" fontId="5" fillId="0" borderId="0" xfId="30" applyFont="1" applyBorder="1" applyAlignment="1">
      <alignment horizontal="left" vertical="center" wrapText="1"/>
      <protection/>
    </xf>
    <xf numFmtId="165" fontId="5" fillId="0" borderId="0" xfId="30" applyNumberFormat="1" applyFont="1" applyBorder="1" applyAlignment="1">
      <alignment horizontal="right" vertical="center" wrapText="1"/>
      <protection/>
    </xf>
    <xf numFmtId="0" fontId="5" fillId="0" borderId="0" xfId="30" applyFont="1" applyAlignment="1">
      <alignment horizontal="center"/>
      <protection/>
    </xf>
    <xf numFmtId="0" fontId="7" fillId="0" borderId="46" xfId="30" applyFont="1" applyBorder="1" applyAlignment="1">
      <alignment horizontal="center" vertical="center"/>
      <protection/>
    </xf>
    <xf numFmtId="0" fontId="7" fillId="0" borderId="47" xfId="30" applyFont="1" applyBorder="1" applyAlignment="1">
      <alignment vertical="center"/>
      <protection/>
    </xf>
    <xf numFmtId="165" fontId="7" fillId="0" borderId="45" xfId="30" applyNumberFormat="1" applyFont="1" applyBorder="1" applyAlignment="1">
      <alignment vertical="center"/>
      <protection/>
    </xf>
    <xf numFmtId="0" fontId="5" fillId="0" borderId="0" xfId="30" applyFont="1" applyAlignment="1">
      <alignment vertical="center"/>
      <protection/>
    </xf>
    <xf numFmtId="165" fontId="7" fillId="0" borderId="50" xfId="30" applyNumberFormat="1" applyFont="1" applyBorder="1" applyAlignment="1">
      <alignment vertical="center"/>
      <protection/>
    </xf>
    <xf numFmtId="0" fontId="7" fillId="0" borderId="0" xfId="30" applyFont="1" applyBorder="1" applyAlignment="1">
      <alignment horizontal="center" vertical="center"/>
      <protection/>
    </xf>
    <xf numFmtId="0" fontId="7" fillId="0" borderId="0" xfId="30" applyFont="1" applyBorder="1" applyAlignment="1">
      <alignment vertical="center"/>
      <protection/>
    </xf>
    <xf numFmtId="165" fontId="7" fillId="0" borderId="0" xfId="30" applyNumberFormat="1" applyFont="1" applyBorder="1" applyAlignment="1">
      <alignment vertical="center"/>
      <protection/>
    </xf>
    <xf numFmtId="0" fontId="5" fillId="0" borderId="0" xfId="30" applyFont="1" applyBorder="1" applyAlignment="1">
      <alignment vertical="center"/>
      <protection/>
    </xf>
    <xf numFmtId="165" fontId="5" fillId="0" borderId="0" xfId="30" applyNumberFormat="1" applyFont="1" applyBorder="1" applyAlignment="1">
      <alignment vertical="center"/>
      <protection/>
    </xf>
    <xf numFmtId="0" fontId="7" fillId="0" borderId="9" xfId="30" applyFont="1" applyBorder="1" applyAlignment="1">
      <alignment horizontal="center" vertical="center"/>
      <protection/>
    </xf>
    <xf numFmtId="0" fontId="7" fillId="0" borderId="13" xfId="30" applyFont="1" applyBorder="1" applyAlignment="1">
      <alignment vertical="center"/>
      <protection/>
    </xf>
    <xf numFmtId="165" fontId="7" fillId="0" borderId="1" xfId="30" applyNumberFormat="1" applyFont="1" applyBorder="1" applyAlignment="1">
      <alignment vertical="center"/>
      <protection/>
    </xf>
    <xf numFmtId="165" fontId="5" fillId="0" borderId="0" xfId="30" applyNumberFormat="1" applyFont="1" applyAlignment="1">
      <alignment horizontal="right" vertical="center"/>
      <protection/>
    </xf>
    <xf numFmtId="0" fontId="5" fillId="0" borderId="0" xfId="30" applyFont="1" applyAlignment="1">
      <alignment horizontal="center" vertical="center"/>
      <protection/>
    </xf>
    <xf numFmtId="165" fontId="5" fillId="0" borderId="0" xfId="30" applyNumberFormat="1" applyFont="1" applyAlignment="1">
      <alignment vertical="center"/>
      <protection/>
    </xf>
    <xf numFmtId="0" fontId="5" fillId="0" borderId="0" xfId="30" applyFont="1" applyBorder="1" applyAlignment="1">
      <alignment horizontal="center" vertical="center"/>
      <protection/>
    </xf>
    <xf numFmtId="0" fontId="7" fillId="0" borderId="0" xfId="30" applyFont="1" applyAlignment="1">
      <alignment vertical="center"/>
      <protection/>
    </xf>
    <xf numFmtId="0" fontId="7" fillId="0" borderId="9" xfId="30" applyFont="1" applyBorder="1" applyAlignment="1">
      <alignment horizontal="center" vertical="center"/>
      <protection/>
    </xf>
    <xf numFmtId="0" fontId="7" fillId="0" borderId="13" xfId="30" applyFont="1" applyBorder="1" applyAlignment="1">
      <alignment horizontal="center" vertical="center"/>
      <protection/>
    </xf>
    <xf numFmtId="0" fontId="5" fillId="0" borderId="0" xfId="30" applyFont="1" applyAlignment="1">
      <alignment horizontal="center" vertical="center"/>
      <protection/>
    </xf>
    <xf numFmtId="0" fontId="5" fillId="0" borderId="0" xfId="30" applyFont="1" applyAlignment="1">
      <alignment vertical="center"/>
      <protection/>
    </xf>
    <xf numFmtId="165" fontId="5" fillId="0" borderId="0" xfId="30" applyNumberFormat="1" applyFont="1" applyAlignment="1">
      <alignment horizontal="right" vertical="center"/>
      <protection/>
    </xf>
    <xf numFmtId="0" fontId="24" fillId="0" borderId="0" xfId="27" applyFont="1" applyAlignment="1">
      <alignment horizontal="left"/>
      <protection/>
    </xf>
    <xf numFmtId="0" fontId="82" fillId="0" borderId="0" xfId="27">
      <alignment/>
      <protection/>
    </xf>
    <xf numFmtId="0" fontId="74" fillId="0" borderId="0" xfId="27" applyFont="1" applyAlignment="1">
      <alignment horizontal="right" vertical="center" wrapText="1"/>
      <protection/>
    </xf>
    <xf numFmtId="0" fontId="24" fillId="0" borderId="0" xfId="27" applyFont="1" applyAlignment="1">
      <alignment horizontal="left" vertical="center" wrapText="1"/>
      <protection/>
    </xf>
    <xf numFmtId="0" fontId="24" fillId="0" borderId="0" xfId="27" applyFont="1" applyAlignment="1">
      <alignment vertical="center" wrapText="1"/>
      <protection/>
    </xf>
    <xf numFmtId="0" fontId="86" fillId="0" borderId="0" xfId="27" applyFont="1" applyAlignment="1">
      <alignment horizontal="center" vertical="center" wrapText="1"/>
      <protection/>
    </xf>
    <xf numFmtId="0" fontId="26" fillId="0" borderId="1" xfId="27" applyFont="1" applyBorder="1" applyAlignment="1">
      <alignment horizontal="center" vertical="center" wrapText="1"/>
      <protection/>
    </xf>
    <xf numFmtId="0" fontId="26" fillId="0" borderId="9" xfId="27" applyFont="1" applyBorder="1" applyAlignment="1">
      <alignment horizontal="center" vertical="center" wrapText="1"/>
      <protection/>
    </xf>
    <xf numFmtId="0" fontId="26" fillId="0" borderId="21" xfId="27" applyFont="1" applyBorder="1" applyAlignment="1">
      <alignment horizontal="center" vertical="center" wrapText="1"/>
      <protection/>
    </xf>
    <xf numFmtId="0" fontId="26" fillId="0" borderId="13" xfId="27" applyFont="1" applyBorder="1" applyAlignment="1">
      <alignment horizontal="center" vertical="center" wrapText="1"/>
      <protection/>
    </xf>
    <xf numFmtId="0" fontId="87" fillId="0" borderId="51" xfId="27" applyFont="1" applyBorder="1" applyAlignment="1">
      <alignment horizontal="left" vertical="center" wrapText="1"/>
      <protection/>
    </xf>
    <xf numFmtId="0" fontId="87" fillId="0" borderId="52" xfId="27" applyFont="1" applyBorder="1" applyAlignment="1">
      <alignment horizontal="left" vertical="center" wrapText="1"/>
      <protection/>
    </xf>
    <xf numFmtId="0" fontId="87" fillId="0" borderId="29" xfId="27" applyFont="1" applyBorder="1" applyAlignment="1">
      <alignment horizontal="left" vertical="center" wrapText="1"/>
      <protection/>
    </xf>
    <xf numFmtId="0" fontId="87" fillId="0" borderId="53" xfId="27" applyFont="1" applyBorder="1" applyAlignment="1">
      <alignment horizontal="left" vertical="center" wrapText="1"/>
      <protection/>
    </xf>
    <xf numFmtId="3" fontId="87" fillId="0" borderId="54" xfId="27" applyNumberFormat="1" applyFont="1" applyBorder="1">
      <alignment/>
      <protection/>
    </xf>
    <xf numFmtId="0" fontId="88" fillId="0" borderId="0" xfId="27" applyFont="1">
      <alignment/>
      <protection/>
    </xf>
    <xf numFmtId="49" fontId="24" fillId="0" borderId="55" xfId="27" applyNumberFormat="1" applyFont="1" applyBorder="1" applyAlignment="1">
      <alignment horizontal="right" vertical="center" wrapText="1"/>
      <protection/>
    </xf>
    <xf numFmtId="0" fontId="24" fillId="0" borderId="56" xfId="27" applyFont="1" applyBorder="1" applyAlignment="1">
      <alignment horizontal="left" vertical="center" wrapText="1"/>
      <protection/>
    </xf>
    <xf numFmtId="0" fontId="24" fillId="0" borderId="0" xfId="27" applyFont="1" applyBorder="1" applyAlignment="1">
      <alignment horizontal="left" vertical="center" wrapText="1"/>
      <protection/>
    </xf>
    <xf numFmtId="0" fontId="24" fillId="0" borderId="41" xfId="27" applyFont="1" applyBorder="1" applyAlignment="1">
      <alignment horizontal="left" vertical="center" wrapText="1"/>
      <protection/>
    </xf>
    <xf numFmtId="3" fontId="24" fillId="0" borderId="57" xfId="27" applyNumberFormat="1" applyFont="1" applyBorder="1">
      <alignment/>
      <protection/>
    </xf>
    <xf numFmtId="0" fontId="24" fillId="0" borderId="56" xfId="27" applyFont="1" applyBorder="1" applyAlignment="1">
      <alignment horizontal="left" vertical="center" wrapText="1"/>
      <protection/>
    </xf>
    <xf numFmtId="0" fontId="24" fillId="0" borderId="0" xfId="27" applyFont="1" applyBorder="1" applyAlignment="1">
      <alignment horizontal="left" vertical="center" wrapText="1"/>
      <protection/>
    </xf>
    <xf numFmtId="0" fontId="24" fillId="0" borderId="41" xfId="27" applyFont="1" applyBorder="1" applyAlignment="1">
      <alignment horizontal="left" vertical="center" wrapText="1"/>
      <protection/>
    </xf>
    <xf numFmtId="49" fontId="26" fillId="0" borderId="58" xfId="27" applyNumberFormat="1" applyFont="1" applyBorder="1" applyAlignment="1">
      <alignment horizontal="left" vertical="center" wrapText="1"/>
      <protection/>
    </xf>
    <xf numFmtId="0" fontId="26" fillId="0" borderId="46" xfId="27" applyFont="1" applyBorder="1" applyAlignment="1">
      <alignment horizontal="left" vertical="center" wrapText="1"/>
      <protection/>
    </xf>
    <xf numFmtId="0" fontId="26" fillId="0" borderId="50" xfId="27" applyFont="1" applyBorder="1" applyAlignment="1">
      <alignment horizontal="left" vertical="center" wrapText="1"/>
      <protection/>
    </xf>
    <xf numFmtId="0" fontId="26" fillId="0" borderId="47" xfId="27" applyFont="1" applyBorder="1" applyAlignment="1">
      <alignment horizontal="left" vertical="center" wrapText="1"/>
      <protection/>
    </xf>
    <xf numFmtId="3" fontId="26" fillId="0" borderId="59" xfId="27" applyNumberFormat="1" applyFont="1" applyBorder="1">
      <alignment/>
      <protection/>
    </xf>
    <xf numFmtId="49" fontId="26" fillId="0" borderId="60" xfId="27" applyNumberFormat="1" applyFont="1" applyBorder="1" applyAlignment="1">
      <alignment horizontal="left" vertical="center" wrapText="1"/>
      <protection/>
    </xf>
    <xf numFmtId="0" fontId="82" fillId="0" borderId="0" xfId="27" applyBorder="1">
      <alignment/>
      <protection/>
    </xf>
    <xf numFmtId="0" fontId="26" fillId="0" borderId="0" xfId="27" applyFont="1" applyBorder="1" applyAlignment="1">
      <alignment horizontal="left" vertical="center" wrapText="1"/>
      <protection/>
    </xf>
    <xf numFmtId="0" fontId="26" fillId="0" borderId="41" xfId="27" applyFont="1" applyBorder="1" applyAlignment="1">
      <alignment horizontal="left" vertical="center" wrapText="1"/>
      <protection/>
    </xf>
    <xf numFmtId="3" fontId="26" fillId="0" borderId="57" xfId="27" applyNumberFormat="1" applyFont="1" applyBorder="1">
      <alignment/>
      <protection/>
    </xf>
    <xf numFmtId="49" fontId="87" fillId="0" borderId="55" xfId="27" applyNumberFormat="1" applyFont="1" applyBorder="1" applyAlignment="1">
      <alignment horizontal="left" vertical="center" wrapText="1"/>
      <protection/>
    </xf>
    <xf numFmtId="0" fontId="87" fillId="0" borderId="56" xfId="27" applyFont="1" applyBorder="1" applyAlignment="1">
      <alignment horizontal="left" vertical="center" wrapText="1"/>
      <protection/>
    </xf>
    <xf numFmtId="0" fontId="87" fillId="0" borderId="0" xfId="27" applyFont="1" applyBorder="1" applyAlignment="1">
      <alignment horizontal="left" vertical="center" wrapText="1"/>
      <protection/>
    </xf>
    <xf numFmtId="0" fontId="87" fillId="0" borderId="41" xfId="27" applyFont="1" applyBorder="1" applyAlignment="1">
      <alignment horizontal="left" vertical="center" wrapText="1"/>
      <protection/>
    </xf>
    <xf numFmtId="3" fontId="87" fillId="0" borderId="57" xfId="27" applyNumberFormat="1" applyFont="1" applyBorder="1">
      <alignment/>
      <protection/>
    </xf>
    <xf numFmtId="0" fontId="89" fillId="0" borderId="0" xfId="27" applyFont="1">
      <alignment/>
      <protection/>
    </xf>
    <xf numFmtId="49" fontId="24" fillId="0" borderId="56" xfId="27" applyNumberFormat="1" applyFont="1" applyBorder="1" applyAlignment="1">
      <alignment horizontal="left" vertical="center" wrapText="1"/>
      <protection/>
    </xf>
    <xf numFmtId="49" fontId="24" fillId="0" borderId="0" xfId="27" applyNumberFormat="1" applyFont="1" applyBorder="1" applyAlignment="1">
      <alignment horizontal="left" vertical="center" wrapText="1"/>
      <protection/>
    </xf>
    <xf numFmtId="49" fontId="24" fillId="0" borderId="41" xfId="27" applyNumberFormat="1" applyFont="1" applyBorder="1" applyAlignment="1">
      <alignment horizontal="left" vertical="center" wrapText="1"/>
      <protection/>
    </xf>
    <xf numFmtId="49" fontId="26" fillId="0" borderId="55" xfId="27" applyNumberFormat="1" applyFont="1" applyBorder="1" applyAlignment="1">
      <alignment horizontal="left" vertical="center" wrapText="1"/>
      <protection/>
    </xf>
    <xf numFmtId="49" fontId="24" fillId="0" borderId="60" xfId="27" applyNumberFormat="1" applyFont="1" applyBorder="1" applyAlignment="1">
      <alignment horizontal="right" vertical="center" wrapText="1"/>
      <protection/>
    </xf>
    <xf numFmtId="3" fontId="24" fillId="0" borderId="48" xfId="27" applyNumberFormat="1" applyFont="1" applyBorder="1">
      <alignment/>
      <protection/>
    </xf>
    <xf numFmtId="0" fontId="26" fillId="0" borderId="45" xfId="27" applyFont="1" applyBorder="1" applyAlignment="1">
      <alignment horizontal="left" vertical="center" wrapText="1"/>
      <protection/>
    </xf>
    <xf numFmtId="0" fontId="82" fillId="0" borderId="0" xfId="27" applyFont="1">
      <alignment/>
      <protection/>
    </xf>
    <xf numFmtId="49" fontId="26" fillId="0" borderId="61" xfId="27" applyNumberFormat="1" applyFont="1" applyBorder="1" applyAlignment="1">
      <alignment horizontal="left" vertical="center" wrapText="1"/>
      <protection/>
    </xf>
    <xf numFmtId="3" fontId="26" fillId="0" borderId="62" xfId="27" applyNumberFormat="1" applyFont="1" applyBorder="1">
      <alignment/>
      <protection/>
    </xf>
    <xf numFmtId="0" fontId="90" fillId="0" borderId="0" xfId="27" applyFont="1">
      <alignment/>
      <protection/>
    </xf>
    <xf numFmtId="0" fontId="26" fillId="0" borderId="0" xfId="27" applyFont="1" applyBorder="1" applyAlignment="1">
      <alignment horizontal="left" vertical="center" wrapText="1"/>
      <protection/>
    </xf>
    <xf numFmtId="49" fontId="24" fillId="0" borderId="63" xfId="27" applyNumberFormat="1" applyFont="1" applyBorder="1" applyAlignment="1">
      <alignment horizontal="left" vertical="center" wrapText="1"/>
      <protection/>
    </xf>
    <xf numFmtId="0" fontId="24" fillId="0" borderId="0" xfId="27" applyFont="1" applyAlignment="1">
      <alignment horizontal="left" vertical="center" wrapText="1"/>
      <protection/>
    </xf>
    <xf numFmtId="0" fontId="82" fillId="0" borderId="28" xfId="27" applyBorder="1">
      <alignment/>
      <protection/>
    </xf>
    <xf numFmtId="49" fontId="24" fillId="0" borderId="1" xfId="27" applyNumberFormat="1" applyFont="1" applyBorder="1" applyAlignment="1">
      <alignment horizontal="left" vertical="center" wrapText="1"/>
      <protection/>
    </xf>
    <xf numFmtId="0" fontId="26" fillId="0" borderId="1" xfId="27" applyFont="1" applyBorder="1" applyAlignment="1">
      <alignment horizontal="center" vertical="center" wrapText="1"/>
      <protection/>
    </xf>
    <xf numFmtId="3" fontId="26" fillId="0" borderId="13" xfId="27" applyNumberFormat="1" applyFont="1" applyBorder="1">
      <alignment/>
      <protection/>
    </xf>
    <xf numFmtId="49" fontId="24" fillId="0" borderId="0" xfId="27" applyNumberFormat="1" applyFont="1" applyAlignment="1">
      <alignment horizontal="left" vertical="center" wrapText="1"/>
      <protection/>
    </xf>
    <xf numFmtId="0" fontId="24" fillId="0" borderId="0" xfId="27" applyFont="1">
      <alignment/>
      <protection/>
    </xf>
    <xf numFmtId="0" fontId="24" fillId="0" borderId="0" xfId="28" applyFont="1" applyAlignment="1">
      <alignment horizontal="left" vertical="center" wrapText="1"/>
      <protection/>
    </xf>
    <xf numFmtId="0" fontId="22" fillId="0" borderId="0" xfId="28">
      <alignment/>
      <protection/>
    </xf>
    <xf numFmtId="0" fontId="74" fillId="0" borderId="0" xfId="28" applyFont="1" applyAlignment="1">
      <alignment horizontal="right" vertical="center" wrapText="1"/>
      <protection/>
    </xf>
    <xf numFmtId="0" fontId="74" fillId="0" borderId="0" xfId="28" applyFont="1" applyAlignment="1">
      <alignment vertical="center" wrapText="1"/>
      <protection/>
    </xf>
    <xf numFmtId="0" fontId="86" fillId="0" borderId="0" xfId="28" applyFont="1" applyAlignment="1">
      <alignment horizontal="center" vertical="center" wrapText="1"/>
      <protection/>
    </xf>
    <xf numFmtId="3" fontId="24" fillId="0" borderId="0" xfId="28" applyNumberFormat="1" applyFont="1" applyAlignment="1">
      <alignment horizontal="right"/>
      <protection/>
    </xf>
    <xf numFmtId="0" fontId="26" fillId="0" borderId="1" xfId="28" applyFont="1" applyBorder="1" applyAlignment="1">
      <alignment horizontal="center" vertical="center" wrapText="1"/>
      <protection/>
    </xf>
    <xf numFmtId="0" fontId="26" fillId="0" borderId="9" xfId="28" applyFont="1" applyBorder="1" applyAlignment="1">
      <alignment horizontal="center" vertical="center" wrapText="1"/>
      <protection/>
    </xf>
    <xf numFmtId="0" fontId="26" fillId="0" borderId="21" xfId="28" applyFont="1" applyBorder="1" applyAlignment="1">
      <alignment horizontal="center" vertical="center" wrapText="1"/>
      <protection/>
    </xf>
    <xf numFmtId="3" fontId="26" fillId="0" borderId="1" xfId="28" applyNumberFormat="1" applyFont="1" applyBorder="1" applyAlignment="1">
      <alignment horizontal="center" vertical="center" wrapText="1"/>
      <protection/>
    </xf>
    <xf numFmtId="0" fontId="87" fillId="0" borderId="51" xfId="28" applyFont="1" applyBorder="1" applyAlignment="1">
      <alignment horizontal="left" vertical="center" wrapText="1"/>
      <protection/>
    </xf>
    <xf numFmtId="0" fontId="87" fillId="0" borderId="52" xfId="28" applyFont="1" applyBorder="1" applyAlignment="1">
      <alignment horizontal="left" vertical="center" wrapText="1"/>
      <protection/>
    </xf>
    <xf numFmtId="0" fontId="87" fillId="0" borderId="29" xfId="28" applyFont="1" applyBorder="1" applyAlignment="1">
      <alignment horizontal="left" vertical="center" wrapText="1"/>
      <protection/>
    </xf>
    <xf numFmtId="3" fontId="87" fillId="0" borderId="54" xfId="28" applyNumberFormat="1" applyFont="1" applyBorder="1" applyAlignment="1">
      <alignment horizontal="right"/>
      <protection/>
    </xf>
    <xf numFmtId="0" fontId="87" fillId="0" borderId="55" xfId="28" applyFont="1" applyBorder="1" applyAlignment="1">
      <alignment horizontal="left" vertical="center" wrapText="1"/>
      <protection/>
    </xf>
    <xf numFmtId="0" fontId="87" fillId="0" borderId="56" xfId="28" applyFont="1" applyBorder="1" applyAlignment="1">
      <alignment horizontal="left" vertical="center" wrapText="1"/>
      <protection/>
    </xf>
    <xf numFmtId="0" fontId="87" fillId="0" borderId="0" xfId="28" applyFont="1" applyBorder="1" applyAlignment="1">
      <alignment horizontal="left" vertical="center" wrapText="1"/>
      <protection/>
    </xf>
    <xf numFmtId="3" fontId="87" fillId="0" borderId="57" xfId="28" applyNumberFormat="1" applyFont="1" applyBorder="1" applyAlignment="1">
      <alignment horizontal="right"/>
      <protection/>
    </xf>
    <xf numFmtId="49" fontId="24" fillId="0" borderId="55" xfId="28" applyNumberFormat="1" applyFont="1" applyBorder="1" applyAlignment="1">
      <alignment horizontal="right" vertical="center" wrapText="1"/>
      <protection/>
    </xf>
    <xf numFmtId="0" fontId="24" fillId="0" borderId="56" xfId="28" applyFont="1" applyBorder="1" applyAlignment="1">
      <alignment horizontal="left" vertical="center" wrapText="1"/>
      <protection/>
    </xf>
    <xf numFmtId="0" fontId="24" fillId="0" borderId="0" xfId="28" applyFont="1" applyBorder="1" applyAlignment="1">
      <alignment horizontal="left" vertical="center" wrapText="1"/>
      <protection/>
    </xf>
    <xf numFmtId="3" fontId="24" fillId="0" borderId="57" xfId="28" applyNumberFormat="1" applyFont="1" applyBorder="1" applyAlignment="1">
      <alignment horizontal="right" vertical="center" wrapText="1"/>
      <protection/>
    </xf>
    <xf numFmtId="49" fontId="24" fillId="0" borderId="56" xfId="28" applyNumberFormat="1" applyFont="1" applyBorder="1" applyAlignment="1">
      <alignment horizontal="left" vertical="center" wrapText="1"/>
      <protection/>
    </xf>
    <xf numFmtId="49" fontId="24" fillId="0" borderId="0" xfId="28" applyNumberFormat="1" applyFont="1" applyBorder="1" applyAlignment="1">
      <alignment horizontal="left" vertical="center" wrapText="1"/>
      <protection/>
    </xf>
    <xf numFmtId="3" fontId="24" fillId="0" borderId="57" xfId="28" applyNumberFormat="1" applyFont="1" applyBorder="1" applyAlignment="1">
      <alignment horizontal="right"/>
      <protection/>
    </xf>
    <xf numFmtId="49" fontId="24" fillId="0" borderId="0" xfId="28" applyNumberFormat="1" applyFont="1" applyBorder="1" applyAlignment="1">
      <alignment horizontal="left" vertical="center" wrapText="1"/>
      <protection/>
    </xf>
    <xf numFmtId="49" fontId="24" fillId="0" borderId="55" xfId="28" applyNumberFormat="1" applyFont="1" applyBorder="1" applyAlignment="1">
      <alignment horizontal="left" vertical="center" wrapText="1"/>
      <protection/>
    </xf>
    <xf numFmtId="0" fontId="24" fillId="0" borderId="0" xfId="28" applyFont="1" applyBorder="1" applyAlignment="1">
      <alignment horizontal="left" vertical="center" wrapText="1"/>
      <protection/>
    </xf>
    <xf numFmtId="49" fontId="80" fillId="0" borderId="55" xfId="28" applyNumberFormat="1" applyFont="1" applyBorder="1" applyAlignment="1">
      <alignment horizontal="right" vertical="center" wrapText="1"/>
      <protection/>
    </xf>
    <xf numFmtId="0" fontId="80" fillId="0" borderId="56" xfId="28" applyFont="1" applyBorder="1" applyAlignment="1">
      <alignment horizontal="left" vertical="center" wrapText="1"/>
      <protection/>
    </xf>
    <xf numFmtId="0" fontId="80" fillId="0" borderId="0" xfId="28" applyFont="1" applyBorder="1" applyAlignment="1">
      <alignment horizontal="left" vertical="center" wrapText="1"/>
      <protection/>
    </xf>
    <xf numFmtId="3" fontId="80" fillId="0" borderId="57" xfId="28" applyNumberFormat="1" applyFont="1" applyBorder="1" applyAlignment="1">
      <alignment horizontal="right"/>
      <protection/>
    </xf>
    <xf numFmtId="0" fontId="24" fillId="0" borderId="41" xfId="28" applyFont="1" applyBorder="1" applyAlignment="1">
      <alignment horizontal="left" vertical="center" wrapText="1"/>
      <protection/>
    </xf>
    <xf numFmtId="3" fontId="24" fillId="0" borderId="57" xfId="28" applyNumberFormat="1" applyFont="1" applyFill="1" applyBorder="1" applyAlignment="1">
      <alignment horizontal="right" vertical="center" wrapText="1"/>
      <protection/>
    </xf>
    <xf numFmtId="0" fontId="24" fillId="0" borderId="64" xfId="28" applyFont="1" applyBorder="1" applyAlignment="1">
      <alignment horizontal="left" vertical="center" wrapText="1"/>
      <protection/>
    </xf>
    <xf numFmtId="0" fontId="24" fillId="0" borderId="65" xfId="28" applyFont="1" applyBorder="1" applyAlignment="1">
      <alignment horizontal="left" vertical="center" wrapText="1"/>
      <protection/>
    </xf>
    <xf numFmtId="0" fontId="24" fillId="0" borderId="66" xfId="28" applyFont="1" applyBorder="1" applyAlignment="1">
      <alignment horizontal="left" vertical="center" wrapText="1"/>
      <protection/>
    </xf>
    <xf numFmtId="0" fontId="22" fillId="0" borderId="0" xfId="28" applyAlignment="1">
      <alignment horizontal="left"/>
      <protection/>
    </xf>
    <xf numFmtId="49" fontId="26" fillId="0" borderId="58" xfId="28" applyNumberFormat="1" applyFont="1" applyBorder="1" applyAlignment="1">
      <alignment horizontal="left" vertical="center" wrapText="1"/>
      <protection/>
    </xf>
    <xf numFmtId="0" fontId="26" fillId="0" borderId="46" xfId="28" applyFont="1" applyBorder="1" applyAlignment="1">
      <alignment horizontal="left" vertical="center" wrapText="1"/>
      <protection/>
    </xf>
    <xf numFmtId="0" fontId="26" fillId="0" borderId="50" xfId="28" applyFont="1" applyBorder="1" applyAlignment="1">
      <alignment horizontal="left" vertical="center" wrapText="1"/>
      <protection/>
    </xf>
    <xf numFmtId="3" fontId="26" fillId="0" borderId="59" xfId="28" applyNumberFormat="1" applyFont="1" applyBorder="1" applyAlignment="1">
      <alignment horizontal="right" vertical="center" wrapText="1"/>
      <protection/>
    </xf>
    <xf numFmtId="0" fontId="26" fillId="0" borderId="0" xfId="28" applyFont="1" applyBorder="1" applyAlignment="1">
      <alignment horizontal="left" vertical="center" wrapText="1"/>
      <protection/>
    </xf>
    <xf numFmtId="49" fontId="87" fillId="0" borderId="55" xfId="28" applyNumberFormat="1" applyFont="1" applyBorder="1" applyAlignment="1">
      <alignment horizontal="left" vertical="center" wrapText="1"/>
      <protection/>
    </xf>
    <xf numFmtId="0" fontId="87" fillId="0" borderId="0" xfId="28" applyFont="1" applyBorder="1" applyAlignment="1">
      <alignment horizontal="left" vertical="center" wrapText="1"/>
      <protection/>
    </xf>
    <xf numFmtId="0" fontId="24" fillId="0" borderId="56" xfId="28" applyFont="1" applyBorder="1" applyAlignment="1">
      <alignment vertical="center" wrapText="1"/>
      <protection/>
    </xf>
    <xf numFmtId="0" fontId="24" fillId="0" borderId="0" xfId="28" applyFont="1" applyBorder="1" applyAlignment="1">
      <alignment vertical="center" wrapText="1"/>
      <protection/>
    </xf>
    <xf numFmtId="0" fontId="24" fillId="0" borderId="41" xfId="28" applyFont="1" applyBorder="1" applyAlignment="1">
      <alignment vertical="center" wrapText="1"/>
      <protection/>
    </xf>
    <xf numFmtId="3" fontId="24" fillId="0" borderId="57" xfId="28" applyNumberFormat="1" applyFont="1" applyBorder="1" applyAlignment="1">
      <alignment/>
      <protection/>
    </xf>
    <xf numFmtId="0" fontId="22" fillId="0" borderId="0" xfId="28" applyFont="1" applyAlignment="1">
      <alignment/>
      <protection/>
    </xf>
    <xf numFmtId="49" fontId="24" fillId="0" borderId="60" xfId="28" applyNumberFormat="1" applyFont="1" applyBorder="1" applyAlignment="1">
      <alignment horizontal="right" vertical="center" wrapText="1"/>
      <protection/>
    </xf>
    <xf numFmtId="0" fontId="24" fillId="0" borderId="56" xfId="28" applyFont="1" applyBorder="1" applyAlignment="1">
      <alignment horizontal="left" vertical="center" wrapText="1"/>
      <protection/>
    </xf>
    <xf numFmtId="0" fontId="24" fillId="0" borderId="41" xfId="28" applyFont="1" applyBorder="1" applyAlignment="1">
      <alignment horizontal="left" vertical="center" wrapText="1"/>
      <protection/>
    </xf>
    <xf numFmtId="3" fontId="24" fillId="0" borderId="48" xfId="28" applyNumberFormat="1" applyFont="1" applyBorder="1" applyAlignment="1">
      <alignment horizontal="right"/>
      <protection/>
    </xf>
    <xf numFmtId="49" fontId="26" fillId="0" borderId="67" xfId="28" applyNumberFormat="1" applyFont="1" applyBorder="1" applyAlignment="1">
      <alignment horizontal="left" vertical="center" wrapText="1"/>
      <protection/>
    </xf>
    <xf numFmtId="0" fontId="26" fillId="0" borderId="47" xfId="28" applyFont="1" applyBorder="1" applyAlignment="1">
      <alignment horizontal="left" vertical="center" wrapText="1"/>
      <protection/>
    </xf>
    <xf numFmtId="3" fontId="26" fillId="0" borderId="68" xfId="28" applyNumberFormat="1" applyFont="1" applyBorder="1" applyAlignment="1">
      <alignment horizontal="right" vertical="center" wrapText="1"/>
      <protection/>
    </xf>
    <xf numFmtId="0" fontId="87" fillId="0" borderId="56" xfId="28" applyFont="1" applyBorder="1" applyAlignment="1">
      <alignment horizontal="left" vertical="center" wrapText="1"/>
      <protection/>
    </xf>
    <xf numFmtId="0" fontId="87" fillId="0" borderId="41" xfId="28" applyFont="1" applyBorder="1" applyAlignment="1">
      <alignment horizontal="left" vertical="center" wrapText="1"/>
      <protection/>
    </xf>
    <xf numFmtId="3" fontId="87" fillId="0" borderId="48" xfId="28" applyNumberFormat="1" applyFont="1" applyBorder="1" applyAlignment="1">
      <alignment horizontal="right"/>
      <protection/>
    </xf>
    <xf numFmtId="0" fontId="87" fillId="0" borderId="41" xfId="28" applyFont="1" applyBorder="1" applyAlignment="1">
      <alignment horizontal="left" vertical="center" wrapText="1"/>
      <protection/>
    </xf>
    <xf numFmtId="49" fontId="24" fillId="0" borderId="41" xfId="28" applyNumberFormat="1" applyFont="1" applyBorder="1" applyAlignment="1">
      <alignment horizontal="left" vertical="center" wrapText="1"/>
      <protection/>
    </xf>
    <xf numFmtId="3" fontId="24" fillId="0" borderId="48" xfId="28" applyNumberFormat="1" applyFont="1" applyBorder="1" applyAlignment="1">
      <alignment horizontal="right" vertical="center" wrapText="1"/>
      <protection/>
    </xf>
    <xf numFmtId="49" fontId="26" fillId="0" borderId="60" xfId="28" applyNumberFormat="1" applyFont="1" applyBorder="1" applyAlignment="1">
      <alignment horizontal="left" vertical="center" wrapText="1"/>
      <protection/>
    </xf>
    <xf numFmtId="0" fontId="26" fillId="0" borderId="56" xfId="28" applyFont="1" applyBorder="1" applyAlignment="1">
      <alignment horizontal="left" vertical="center" wrapText="1"/>
      <protection/>
    </xf>
    <xf numFmtId="0" fontId="26" fillId="0" borderId="41" xfId="28" applyFont="1" applyBorder="1" applyAlignment="1">
      <alignment horizontal="left" vertical="center" wrapText="1"/>
      <protection/>
    </xf>
    <xf numFmtId="3" fontId="26" fillId="0" borderId="48" xfId="28" applyNumberFormat="1" applyFont="1" applyBorder="1" applyAlignment="1">
      <alignment horizontal="right" vertical="center" wrapText="1"/>
      <protection/>
    </xf>
    <xf numFmtId="3" fontId="87" fillId="0" borderId="48" xfId="28" applyNumberFormat="1" applyFont="1" applyBorder="1" applyAlignment="1">
      <alignment horizontal="right" vertical="center" wrapText="1"/>
      <protection/>
    </xf>
    <xf numFmtId="49" fontId="24" fillId="0" borderId="9" xfId="28" applyNumberFormat="1" applyFont="1" applyBorder="1" applyAlignment="1">
      <alignment horizontal="left" vertical="center" wrapText="1"/>
      <protection/>
    </xf>
    <xf numFmtId="3" fontId="26" fillId="0" borderId="20" xfId="28" applyNumberFormat="1" applyFont="1" applyBorder="1" applyAlignment="1">
      <alignment horizontal="right" vertical="center" wrapText="1"/>
      <protection/>
    </xf>
    <xf numFmtId="0" fontId="26" fillId="0" borderId="0" xfId="28" applyFont="1" applyBorder="1" applyAlignment="1">
      <alignment horizontal="center" vertical="center" wrapText="1"/>
      <protection/>
    </xf>
    <xf numFmtId="3" fontId="26" fillId="0" borderId="0" xfId="28" applyNumberFormat="1" applyFont="1" applyBorder="1" applyAlignment="1">
      <alignment horizontal="right" vertical="center" wrapText="1"/>
      <protection/>
    </xf>
    <xf numFmtId="0" fontId="24" fillId="0" borderId="0" xfId="28" applyFont="1" applyAlignment="1">
      <alignment horizontal="left" vertical="center" wrapText="1"/>
      <protection/>
    </xf>
    <xf numFmtId="0" fontId="24" fillId="0" borderId="0" xfId="28" applyFont="1">
      <alignment/>
      <protection/>
    </xf>
    <xf numFmtId="0" fontId="62" fillId="0" borderId="0" xfId="29" applyFont="1" applyAlignment="1">
      <alignment horizontal="left"/>
      <protection/>
    </xf>
    <xf numFmtId="0" fontId="24" fillId="0" borderId="0" xfId="29" applyFont="1" applyAlignment="1">
      <alignment horizontal="left"/>
      <protection/>
    </xf>
    <xf numFmtId="0" fontId="24" fillId="0" borderId="0" xfId="29" applyFont="1">
      <alignment/>
      <protection/>
    </xf>
    <xf numFmtId="0" fontId="62" fillId="0" borderId="0" xfId="29" applyFont="1" applyAlignment="1">
      <alignment horizontal="right"/>
      <protection/>
    </xf>
    <xf numFmtId="0" fontId="22" fillId="0" borderId="0" xfId="29">
      <alignment/>
      <protection/>
    </xf>
    <xf numFmtId="0" fontId="62" fillId="0" borderId="0" xfId="29" applyFont="1" applyAlignment="1">
      <alignment horizontal="left"/>
      <protection/>
    </xf>
    <xf numFmtId="0" fontId="62" fillId="0" borderId="0" xfId="29" applyFont="1" applyAlignment="1">
      <alignment horizontal="right"/>
      <protection/>
    </xf>
    <xf numFmtId="0" fontId="91" fillId="0" borderId="0" xfId="29" applyFont="1" applyAlignment="1">
      <alignment horizontal="center" vertical="center" wrapText="1"/>
      <protection/>
    </xf>
    <xf numFmtId="0" fontId="91" fillId="0" borderId="0" xfId="29" applyFont="1" applyAlignment="1">
      <alignment horizontal="center" vertical="center"/>
      <protection/>
    </xf>
    <xf numFmtId="0" fontId="63" fillId="0" borderId="0" xfId="29" applyFont="1">
      <alignment/>
      <protection/>
    </xf>
    <xf numFmtId="0" fontId="63" fillId="0" borderId="0" xfId="29" applyFont="1" applyAlignment="1">
      <alignment horizontal="right"/>
      <protection/>
    </xf>
    <xf numFmtId="0" fontId="77" fillId="0" borderId="33" xfId="29" applyFont="1" applyBorder="1" applyAlignment="1">
      <alignment horizontal="center" vertical="center" wrapText="1"/>
      <protection/>
    </xf>
    <xf numFmtId="0" fontId="77" fillId="0" borderId="31" xfId="29" applyFont="1" applyBorder="1" applyAlignment="1">
      <alignment horizontal="center" vertical="center" wrapText="1"/>
      <protection/>
    </xf>
    <xf numFmtId="0" fontId="77" fillId="0" borderId="24" xfId="29" applyFont="1" applyBorder="1" applyAlignment="1">
      <alignment horizontal="center" vertical="center"/>
      <protection/>
    </xf>
    <xf numFmtId="0" fontId="77" fillId="0" borderId="18" xfId="29" applyFont="1" applyBorder="1" applyAlignment="1">
      <alignment horizontal="center" vertical="center"/>
      <protection/>
    </xf>
    <xf numFmtId="0" fontId="77" fillId="0" borderId="18" xfId="29" applyFont="1" applyBorder="1" applyAlignment="1">
      <alignment horizontal="center" vertical="center" wrapText="1"/>
      <protection/>
    </xf>
    <xf numFmtId="0" fontId="77" fillId="0" borderId="69" xfId="29" applyFont="1" applyBorder="1" applyAlignment="1">
      <alignment horizontal="center" vertical="center"/>
      <protection/>
    </xf>
    <xf numFmtId="0" fontId="77" fillId="0" borderId="34" xfId="29" applyFont="1" applyBorder="1" applyAlignment="1">
      <alignment horizontal="center" vertical="center" wrapText="1"/>
      <protection/>
    </xf>
    <xf numFmtId="0" fontId="77" fillId="0" borderId="70" xfId="29" applyFont="1" applyBorder="1" applyAlignment="1">
      <alignment horizontal="center" vertical="center"/>
      <protection/>
    </xf>
    <xf numFmtId="0" fontId="77" fillId="0" borderId="19" xfId="29" applyFont="1" applyBorder="1" applyAlignment="1">
      <alignment horizontal="center" vertical="center"/>
      <protection/>
    </xf>
    <xf numFmtId="0" fontId="77" fillId="0" borderId="69" xfId="29" applyFont="1" applyBorder="1" applyAlignment="1">
      <alignment horizontal="center" vertical="center" wrapText="1"/>
      <protection/>
    </xf>
    <xf numFmtId="0" fontId="77" fillId="0" borderId="19" xfId="29" applyFont="1" applyBorder="1" applyAlignment="1">
      <alignment horizontal="center" vertical="center" wrapText="1"/>
      <protection/>
    </xf>
    <xf numFmtId="0" fontId="77" fillId="0" borderId="18" xfId="29" applyFont="1" applyBorder="1" applyAlignment="1">
      <alignment horizontal="center" vertical="center" textRotation="90" wrapText="1"/>
      <protection/>
    </xf>
    <xf numFmtId="0" fontId="77" fillId="0" borderId="0" xfId="29" applyFont="1" applyBorder="1" applyAlignment="1">
      <alignment horizontal="center" vertical="center" textRotation="90" wrapText="1"/>
      <protection/>
    </xf>
    <xf numFmtId="0" fontId="77" fillId="0" borderId="0" xfId="29" applyFont="1" applyBorder="1" applyAlignment="1">
      <alignment horizontal="left" vertical="center"/>
      <protection/>
    </xf>
    <xf numFmtId="0" fontId="77" fillId="0" borderId="0" xfId="29" applyFont="1" applyFill="1" applyBorder="1" applyAlignment="1">
      <alignment horizontal="left" vertical="center"/>
      <protection/>
    </xf>
    <xf numFmtId="3" fontId="77" fillId="0" borderId="0" xfId="29" applyNumberFormat="1" applyFont="1" applyFill="1" applyBorder="1" applyAlignment="1">
      <alignment horizontal="right" vertical="center" wrapText="1"/>
      <protection/>
    </xf>
    <xf numFmtId="3" fontId="77" fillId="0" borderId="32" xfId="29" applyNumberFormat="1" applyFont="1" applyFill="1" applyBorder="1" applyAlignment="1">
      <alignment horizontal="right" vertical="center"/>
      <protection/>
    </xf>
    <xf numFmtId="0" fontId="77" fillId="0" borderId="71" xfId="29" applyFont="1" applyBorder="1" applyAlignment="1">
      <alignment horizontal="center" vertical="center" textRotation="90" wrapText="1"/>
      <protection/>
    </xf>
    <xf numFmtId="0" fontId="63" fillId="0" borderId="0" xfId="29" applyFont="1" applyBorder="1" applyAlignment="1">
      <alignment horizontal="left" vertical="center"/>
      <protection/>
    </xf>
    <xf numFmtId="0" fontId="63" fillId="0" borderId="0" xfId="29" applyFont="1" applyFill="1" applyBorder="1" applyAlignment="1">
      <alignment horizontal="left" vertical="center"/>
      <protection/>
    </xf>
    <xf numFmtId="3" fontId="63" fillId="0" borderId="0" xfId="29" applyNumberFormat="1" applyFont="1" applyFill="1" applyBorder="1" applyAlignment="1">
      <alignment horizontal="right" vertical="center" wrapText="1"/>
      <protection/>
    </xf>
    <xf numFmtId="3" fontId="77" fillId="0" borderId="48" xfId="29" applyNumberFormat="1" applyFont="1" applyFill="1" applyBorder="1" applyAlignment="1">
      <alignment horizontal="right" vertical="center"/>
      <protection/>
    </xf>
    <xf numFmtId="0" fontId="77" fillId="0" borderId="19" xfId="29" applyFont="1" applyBorder="1" applyAlignment="1">
      <alignment horizontal="center" vertical="center" textRotation="90" wrapText="1"/>
      <protection/>
    </xf>
    <xf numFmtId="0" fontId="77" fillId="0" borderId="18" xfId="29" applyFont="1" applyBorder="1" applyAlignment="1">
      <alignment horizontal="center" vertical="center" textRotation="90"/>
      <protection/>
    </xf>
    <xf numFmtId="0" fontId="77" fillId="0" borderId="0" xfId="29" applyFont="1" applyBorder="1" applyAlignment="1">
      <alignment horizontal="center" vertical="center" textRotation="90"/>
      <protection/>
    </xf>
    <xf numFmtId="0" fontId="77" fillId="0" borderId="71" xfId="29" applyFont="1" applyBorder="1" applyAlignment="1">
      <alignment horizontal="center" vertical="center" textRotation="90"/>
      <protection/>
    </xf>
    <xf numFmtId="0" fontId="77" fillId="0" borderId="19" xfId="29" applyFont="1" applyBorder="1" applyAlignment="1">
      <alignment horizontal="center" vertical="center" textRotation="90"/>
      <protection/>
    </xf>
    <xf numFmtId="0" fontId="77" fillId="0" borderId="9" xfId="29" applyFont="1" applyBorder="1" applyAlignment="1">
      <alignment horizontal="center" vertical="center" textRotation="90"/>
      <protection/>
    </xf>
    <xf numFmtId="0" fontId="77" fillId="0" borderId="13" xfId="29" applyFont="1" applyBorder="1" applyAlignment="1">
      <alignment horizontal="left" vertical="center" wrapText="1"/>
      <protection/>
    </xf>
    <xf numFmtId="0" fontId="77" fillId="0" borderId="13" xfId="29" applyFont="1" applyFill="1" applyBorder="1" applyAlignment="1">
      <alignment horizontal="left" vertical="center" wrapText="1"/>
      <protection/>
    </xf>
    <xf numFmtId="3" fontId="77" fillId="0" borderId="1" xfId="29" applyNumberFormat="1" applyFont="1" applyFill="1" applyBorder="1" applyAlignment="1">
      <alignment horizontal="right" vertical="center" wrapText="1"/>
      <protection/>
    </xf>
    <xf numFmtId="0" fontId="63" fillId="0" borderId="0" xfId="29" applyFont="1" applyBorder="1" applyAlignment="1">
      <alignment horizontal="left" vertical="center" wrapText="1"/>
      <protection/>
    </xf>
    <xf numFmtId="3" fontId="63" fillId="0" borderId="0" xfId="29" applyNumberFormat="1" applyFont="1" applyBorder="1" applyAlignment="1">
      <alignment horizontal="right" vertical="center" wrapText="1"/>
      <protection/>
    </xf>
    <xf numFmtId="3" fontId="77" fillId="0" borderId="48" xfId="29" applyNumberFormat="1" applyFont="1" applyBorder="1" applyAlignment="1">
      <alignment horizontal="right" vertical="center"/>
      <protection/>
    </xf>
    <xf numFmtId="3" fontId="77" fillId="0" borderId="1" xfId="29" applyNumberFormat="1" applyFont="1" applyBorder="1" applyAlignment="1">
      <alignment horizontal="right" vertical="center" wrapText="1"/>
      <protection/>
    </xf>
    <xf numFmtId="0" fontId="79" fillId="0" borderId="18" xfId="29" applyFont="1" applyBorder="1" applyAlignment="1">
      <alignment horizontal="center" vertical="center" textRotation="90"/>
      <protection/>
    </xf>
    <xf numFmtId="0" fontId="79" fillId="0" borderId="0" xfId="29" applyFont="1" applyBorder="1" applyAlignment="1">
      <alignment horizontal="center" vertical="center" textRotation="90"/>
      <protection/>
    </xf>
    <xf numFmtId="0" fontId="79" fillId="0" borderId="0" xfId="29" applyFont="1" applyBorder="1" applyAlignment="1">
      <alignment horizontal="left" vertical="center" wrapText="1"/>
      <protection/>
    </xf>
    <xf numFmtId="3" fontId="79" fillId="0" borderId="0" xfId="29" applyNumberFormat="1" applyFont="1" applyBorder="1" applyAlignment="1">
      <alignment horizontal="right" vertical="center" wrapText="1"/>
      <protection/>
    </xf>
    <xf numFmtId="3" fontId="79" fillId="0" borderId="32" xfId="29" applyNumberFormat="1" applyFont="1" applyBorder="1" applyAlignment="1">
      <alignment horizontal="right" vertical="center" wrapText="1"/>
      <protection/>
    </xf>
    <xf numFmtId="0" fontId="79" fillId="0" borderId="71" xfId="29" applyFont="1" applyBorder="1" applyAlignment="1">
      <alignment horizontal="center" vertical="center" textRotation="90"/>
      <protection/>
    </xf>
    <xf numFmtId="0" fontId="63" fillId="0" borderId="0" xfId="29" applyFont="1" applyAlignment="1">
      <alignment vertical="center" wrapText="1"/>
      <protection/>
    </xf>
    <xf numFmtId="0" fontId="63" fillId="0" borderId="0" xfId="29" applyFont="1" applyFill="1" applyAlignment="1">
      <alignment vertical="center" wrapText="1"/>
      <protection/>
    </xf>
    <xf numFmtId="3" fontId="63" fillId="0" borderId="0" xfId="29" applyNumberFormat="1" applyFont="1" applyFill="1" applyAlignment="1">
      <alignment vertical="center"/>
      <protection/>
    </xf>
    <xf numFmtId="0" fontId="79" fillId="0" borderId="19" xfId="29" applyFont="1" applyBorder="1" applyAlignment="1">
      <alignment horizontal="center" vertical="center" textRotation="90"/>
      <protection/>
    </xf>
    <xf numFmtId="0" fontId="79" fillId="0" borderId="9" xfId="29" applyFont="1" applyBorder="1" applyAlignment="1">
      <alignment horizontal="center" vertical="center" textRotation="90"/>
      <protection/>
    </xf>
    <xf numFmtId="0" fontId="77" fillId="0" borderId="13" xfId="29" applyFont="1" applyBorder="1" applyAlignment="1">
      <alignment vertical="center" wrapText="1"/>
      <protection/>
    </xf>
    <xf numFmtId="3" fontId="77" fillId="0" borderId="1" xfId="29" applyNumberFormat="1" applyFont="1" applyBorder="1" applyAlignment="1">
      <alignment vertical="center"/>
      <protection/>
    </xf>
    <xf numFmtId="3" fontId="63" fillId="0" borderId="0" xfId="29" applyNumberFormat="1" applyFont="1" applyAlignment="1">
      <alignment vertical="center"/>
      <protection/>
    </xf>
    <xf numFmtId="0" fontId="77" fillId="0" borderId="9" xfId="29" applyFont="1" applyBorder="1" applyAlignment="1">
      <alignment horizontal="center" vertical="center" textRotation="90" wrapText="1"/>
      <protection/>
    </xf>
    <xf numFmtId="0" fontId="22" fillId="0" borderId="0" xfId="29" applyAlignment="1">
      <alignment horizontal="left" wrapText="1"/>
      <protection/>
    </xf>
    <xf numFmtId="0" fontId="22" fillId="0" borderId="0" xfId="29" applyAlignment="1">
      <alignment horizontal="left"/>
      <protection/>
    </xf>
    <xf numFmtId="0" fontId="5" fillId="0" borderId="0" xfId="19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5" fillId="0" borderId="0" xfId="19" applyFont="1" applyAlignment="1">
      <alignment horizontal="right" vertical="center"/>
      <protection/>
    </xf>
    <xf numFmtId="0" fontId="5" fillId="0" borderId="0" xfId="19" applyFont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0" xfId="19" applyFont="1" applyAlignment="1">
      <alignment vertical="center" wrapText="1"/>
      <protection/>
    </xf>
  </cellXfs>
  <cellStyles count="20">
    <cellStyle name="Normal" xfId="0"/>
    <cellStyle name="Comma" xfId="15"/>
    <cellStyle name="Comma [0]" xfId="16"/>
    <cellStyle name="Hyperlink" xfId="17"/>
    <cellStyle name="Followed Hyperlink" xfId="18"/>
    <cellStyle name="Normál_1 sz függelék" xfId="19"/>
    <cellStyle name="Normál_kimutatás (2)" xfId="20"/>
    <cellStyle name="Normál_kimutatás (2a)" xfId="21"/>
    <cellStyle name="Normál_kimutatás (3abc)" xfId="22"/>
    <cellStyle name="Normál_kimutatás (4)" xfId="23"/>
    <cellStyle name="Normál_Mellékletek (b-k-m, 4-11.m.,1-4.ábr.)" xfId="24"/>
    <cellStyle name="Normál_Munka1_1" xfId="25"/>
    <cellStyle name="Normál_táblázat (1)" xfId="26"/>
    <cellStyle name="Normál_táblázat (3a)" xfId="27"/>
    <cellStyle name="Normál_táblázat (3b)" xfId="28"/>
    <cellStyle name="Normál_táblázat (4)" xfId="29"/>
    <cellStyle name="Normál_táblázatok (2abcd)" xfId="30"/>
    <cellStyle name="Currency" xfId="31"/>
    <cellStyle name="Currency [0]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Bevételek alakulása 2009. évben </a:t>
            </a:r>
            <a:r>
              <a:rPr lang="en-US" cap="none" sz="1300" b="0" i="0" u="none" baseline="0"/>
              <a:t>
(eredeti előirányzat)</a:t>
            </a:r>
          </a:p>
        </c:rich>
      </c:tx>
      <c:layout>
        <c:manualLayout>
          <c:xMode val="factor"/>
          <c:yMode val="factor"/>
          <c:x val="0.00825"/>
          <c:y val="-0.00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5"/>
          <c:y val="0.2465"/>
          <c:w val="0.64"/>
          <c:h val="0.331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C0C0FF"/>
              </a:solidFill>
            </c:spPr>
          </c:dPt>
          <c:dPt>
            <c:idx val="4"/>
            <c:spPr>
              <a:pattFill prst="lgGri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C0"/>
              </a:solidFill>
            </c:spPr>
          </c:dPt>
          <c:dPt>
            <c:idx val="8"/>
            <c:spPr>
              <a:pattFill prst="dkHorz">
                <a:fgClr>
                  <a:srgbClr val="9966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'[1]ábrák adatai '!$A$3:$A$11</c:f>
              <c:strCache>
                <c:ptCount val="9"/>
                <c:pt idx="0">
                  <c:v>Saját bevételek (38,02%)</c:v>
                </c:pt>
                <c:pt idx="1">
                  <c:v>Átengedett központi adók (9,79%)</c:v>
                </c:pt>
                <c:pt idx="2">
                  <c:v>Központi költségvetési támogatás (29,96%)</c:v>
                </c:pt>
                <c:pt idx="3">
                  <c:v>Támogatásértékű bevételek (2,06%)</c:v>
                </c:pt>
                <c:pt idx="4">
                  <c:v>Felhalmozásiés működési célra nyújtott támogatási kölcsön visszatérülése (0,23%)</c:v>
                </c:pt>
                <c:pt idx="5">
                  <c:v>Heves Megyei Regionális Hulladékgazdálkodási Társulás (0,06%)</c:v>
                </c:pt>
                <c:pt idx="6">
                  <c:v>Helyi kisebbségi önkormányzatok (0,001%)</c:v>
                </c:pt>
                <c:pt idx="7">
                  <c:v>Előző évi pénzmaradvány (7,84%)</c:v>
                </c:pt>
                <c:pt idx="8">
                  <c:v>Hitel (12,04%)</c:v>
                </c:pt>
              </c:strCache>
            </c:strRef>
          </c:cat>
          <c:val>
            <c:numRef>
              <c:f>'[1]ábrák adatai '!$B$3:$B$11</c:f>
              <c:numCache>
                <c:ptCount val="9"/>
                <c:pt idx="0">
                  <c:v>5818628</c:v>
                </c:pt>
                <c:pt idx="1">
                  <c:v>1498969</c:v>
                </c:pt>
                <c:pt idx="2">
                  <c:v>4585961</c:v>
                </c:pt>
                <c:pt idx="3">
                  <c:v>315000</c:v>
                </c:pt>
                <c:pt idx="4">
                  <c:v>35200</c:v>
                </c:pt>
                <c:pt idx="5">
                  <c:v>9482</c:v>
                </c:pt>
                <c:pt idx="6">
                  <c:v>210</c:v>
                </c:pt>
                <c:pt idx="7">
                  <c:v>1200000</c:v>
                </c:pt>
                <c:pt idx="8">
                  <c:v>1842604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485"/>
          <c:w val="0.855"/>
          <c:h val="0.3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Tervezett kiadások összetétele 2009. évben</a:t>
            </a:r>
            <a:r>
              <a:rPr lang="en-US" cap="none" sz="1175" b="0" i="0" u="none" baseline="0"/>
              <a:t> 
(eredeti előirányzat)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211"/>
          <c:w val="0.70675"/>
          <c:h val="0.3277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onfetti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8"/>
            <c:spPr>
              <a:pattFill prst="lgGri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solidFill>
                <a:srgbClr val="802060"/>
              </a:solidFill>
            </c:spPr>
          </c:dPt>
          <c:dPt>
            <c:idx val="10"/>
            <c:spPr>
              <a:solidFill>
                <a:srgbClr val="FFFF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'[1]ábrák adatai '!$A$28:$A$38</c:f>
              <c:strCache>
                <c:ptCount val="11"/>
                <c:pt idx="0">
                  <c:v>Önkormányzati költségvetési szervek kiadásai /működési, beruházási, felújítási/ (51,26%)</c:v>
                </c:pt>
                <c:pt idx="1">
                  <c:v>Polgármesteri Hivatal működési költségvetés (18,46%)</c:v>
                </c:pt>
                <c:pt idx="2">
                  <c:v>Polgármesteri Hivatal felújítási kiadásai (1,21%)</c:v>
                </c:pt>
                <c:pt idx="3">
                  <c:v>Polgármesteri Hivatal beruházások kiadásai (3,42%)</c:v>
                </c:pt>
                <c:pt idx="4">
                  <c:v>Polgármesteri Hivatal egyéb kiadásai /vagyoni, pénzügyi/ (3,75%)</c:v>
                </c:pt>
                <c:pt idx="5">
                  <c:v>Heves Megyei Regionális Hulladékgazdálkodási Társulás (0,07%)</c:v>
                </c:pt>
                <c:pt idx="6">
                  <c:v>Helyi kisebbségi önkormányzatok működési költségvetése (0,09%)</c:v>
                </c:pt>
                <c:pt idx="7">
                  <c:v>Felhalmozási célra átadott pénzeszközök és támogatásértékű kiadások  (0,88%)</c:v>
                </c:pt>
                <c:pt idx="8">
                  <c:v>Hitelek, kölcsönök nyújtása és törlesztése (8,83%)</c:v>
                </c:pt>
                <c:pt idx="9">
                  <c:v>Tartalékok (4,19%)</c:v>
                </c:pt>
                <c:pt idx="10">
                  <c:v>Pénzmaradványi tartalék (7,84%)</c:v>
                </c:pt>
              </c:strCache>
            </c:strRef>
          </c:cat>
          <c:val>
            <c:numRef>
              <c:f>'[1]ábrák adatai '!$B$28:$B$38</c:f>
              <c:numCache>
                <c:ptCount val="11"/>
                <c:pt idx="0">
                  <c:v>7845956</c:v>
                </c:pt>
                <c:pt idx="1">
                  <c:v>2825035</c:v>
                </c:pt>
                <c:pt idx="2">
                  <c:v>185552</c:v>
                </c:pt>
                <c:pt idx="3">
                  <c:v>523498</c:v>
                </c:pt>
                <c:pt idx="4">
                  <c:v>574481</c:v>
                </c:pt>
                <c:pt idx="5">
                  <c:v>10600</c:v>
                </c:pt>
                <c:pt idx="6">
                  <c:v>13093</c:v>
                </c:pt>
                <c:pt idx="7">
                  <c:v>134800</c:v>
                </c:pt>
                <c:pt idx="8">
                  <c:v>1351898</c:v>
                </c:pt>
                <c:pt idx="9">
                  <c:v>641141</c:v>
                </c:pt>
                <c:pt idx="10">
                  <c:v>1200000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25"/>
          <c:y val="0.60175"/>
          <c:w val="0.9"/>
          <c:h val="0.39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Költségvetési szervek kiadásainak megoszlása 2009. évben
</a:t>
            </a:r>
            <a:r>
              <a:rPr lang="en-US" cap="none" sz="1150" b="0" i="0" u="none" baseline="0"/>
              <a:t> (eredeti előirányzat)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35"/>
          <c:w val="0.64025"/>
          <c:h val="0.39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FFFFC0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'[1]ábrák adatai '!$A$71:$A$77</c:f>
              <c:strCache>
                <c:ptCount val="7"/>
                <c:pt idx="0">
                  <c:v>Személyi jellegű kiadások (56,76%)</c:v>
                </c:pt>
                <c:pt idx="1">
                  <c:v>Munkaadókat terhelő járulékok (18,16%)</c:v>
                </c:pt>
                <c:pt idx="2">
                  <c:v>Dologi jellegű kiadások (23,24%)</c:v>
                </c:pt>
                <c:pt idx="3">
                  <c:v>Ellátottak pénzbeli juttatásai (0,17%)</c:v>
                </c:pt>
                <c:pt idx="4">
                  <c:v>Speciális célú támogatások (0,25%)</c:v>
                </c:pt>
                <c:pt idx="5">
                  <c:v>Beruházási kiadások (0,94%)</c:v>
                </c:pt>
                <c:pt idx="6">
                  <c:v>Felújítás (0,47%)</c:v>
                </c:pt>
              </c:strCache>
            </c:strRef>
          </c:cat>
          <c:val>
            <c:numRef>
              <c:f>'[1]ábrák adatai '!$B$71:$B$77</c:f>
              <c:numCache>
                <c:ptCount val="7"/>
                <c:pt idx="0">
                  <c:v>4453679</c:v>
                </c:pt>
                <c:pt idx="1">
                  <c:v>1424863</c:v>
                </c:pt>
                <c:pt idx="2">
                  <c:v>1823602</c:v>
                </c:pt>
                <c:pt idx="3">
                  <c:v>13513</c:v>
                </c:pt>
                <c:pt idx="4">
                  <c:v>19700</c:v>
                </c:pt>
                <c:pt idx="5">
                  <c:v>73966</c:v>
                </c:pt>
                <c:pt idx="6">
                  <c:v>36633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05"/>
          <c:y val="0.651"/>
          <c:w val="0.79125"/>
          <c:h val="0.3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Önkormányzat kiadásainak megoszlása a 2009. évben 
</a:t>
            </a:r>
            <a:r>
              <a:rPr lang="en-US" cap="none" sz="1150" b="0" i="0" u="none" baseline="0"/>
              <a:t>(eredeti előirányzat)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25"/>
          <c:y val="0.22"/>
          <c:w val="0.65825"/>
          <c:h val="0.3195"/>
        </c:manualLayout>
      </c:layout>
      <c:pie3DChart>
        <c:varyColors val="0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FFFFC0"/>
                </a:fgClr>
                <a:bgClr>
                  <a:srgbClr val="FF00FF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FF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pattFill prst="horzBrick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lgGrid">
                <a:fgClr>
                  <a:srgbClr val="A6CAF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'[1]ábrák adatai '!$A$57:$A$66</c:f>
              <c:strCache>
                <c:ptCount val="10"/>
                <c:pt idx="0">
                  <c:v>Személyi jellegű kiadások (35,19%)</c:v>
                </c:pt>
                <c:pt idx="1">
                  <c:v>Munkaadókat terhelő járulékok (11,18%)</c:v>
                </c:pt>
                <c:pt idx="2">
                  <c:v>Dologi jellegű kiadások (22,56%)</c:v>
                </c:pt>
                <c:pt idx="3">
                  <c:v>Ellátottak pénzbeli juttatásai (0,09%)</c:v>
                </c:pt>
                <c:pt idx="4">
                  <c:v>Speciális célú támogatások (3,83%)</c:v>
                </c:pt>
                <c:pt idx="5">
                  <c:v>Beruházási kiadások (4,62%)</c:v>
                </c:pt>
                <c:pt idx="6">
                  <c:v>Felújítás (1,52%)</c:v>
                </c:pt>
                <c:pt idx="7">
                  <c:v>Egyéb felhalmozási célú kiadások (1,24%)</c:v>
                </c:pt>
                <c:pt idx="8">
                  <c:v>Hitelek törlesztése (7,75%)</c:v>
                </c:pt>
                <c:pt idx="9">
                  <c:v>Tartalékok (12,03%)</c:v>
                </c:pt>
              </c:strCache>
            </c:strRef>
          </c:cat>
          <c:val>
            <c:numRef>
              <c:f>'[1]ábrák adatai '!$B$57:$B$66</c:f>
              <c:numCache>
                <c:ptCount val="10"/>
                <c:pt idx="0">
                  <c:v>5385680</c:v>
                </c:pt>
                <c:pt idx="1">
                  <c:v>1711759</c:v>
                </c:pt>
                <c:pt idx="2">
                  <c:v>3452575</c:v>
                </c:pt>
                <c:pt idx="3">
                  <c:v>13513</c:v>
                </c:pt>
                <c:pt idx="4">
                  <c:v>585476</c:v>
                </c:pt>
                <c:pt idx="5">
                  <c:v>707464</c:v>
                </c:pt>
                <c:pt idx="6">
                  <c:v>232985</c:v>
                </c:pt>
                <c:pt idx="7">
                  <c:v>189775</c:v>
                </c:pt>
                <c:pt idx="8">
                  <c:v>1185686</c:v>
                </c:pt>
                <c:pt idx="9">
                  <c:v>1841141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5995"/>
          <c:w val="0.71575"/>
          <c:h val="0.3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1</xdr:col>
      <xdr:colOff>3333750</xdr:colOff>
      <xdr:row>5</xdr:row>
      <xdr:rowOff>114300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57150" y="704850"/>
          <a:ext cx="3457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114300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5772150" y="657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1993. évi tény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123825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5772150" y="6572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1994. évi 
tény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152400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5772150" y="657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1995. évi 
tény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161925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5772150" y="657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1996. évi 
tény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161925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5772150" y="657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1997. évi 
tény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5</xdr:row>
      <xdr:rowOff>152400</xdr:rowOff>
    </xdr:to>
    <xdr:sp>
      <xdr:nvSpPr>
        <xdr:cNvPr id="7" name="TextBox 22"/>
        <xdr:cNvSpPr txBox="1">
          <a:spLocks noChangeArrowheads="1"/>
        </xdr:cNvSpPr>
      </xdr:nvSpPr>
      <xdr:spPr>
        <a:xfrm>
          <a:off x="5772150" y="657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1998. évi 
tény</a:t>
          </a:r>
        </a:p>
      </xdr:txBody>
    </xdr:sp>
    <xdr:clientData/>
  </xdr:twoCellAnchor>
  <xdr:twoCellAnchor>
    <xdr:from>
      <xdr:col>11</xdr:col>
      <xdr:colOff>57150</xdr:colOff>
      <xdr:row>4</xdr:row>
      <xdr:rowOff>38100</xdr:rowOff>
    </xdr:from>
    <xdr:to>
      <xdr:col>12</xdr:col>
      <xdr:colOff>3314700</xdr:colOff>
      <xdr:row>5</xdr:row>
      <xdr:rowOff>123825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12601575" y="676275"/>
          <a:ext cx="3438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114300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17097375" y="657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1993. évi tény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114300</xdr:rowOff>
    </xdr:to>
    <xdr:sp>
      <xdr:nvSpPr>
        <xdr:cNvPr id="10" name="TextBox 26"/>
        <xdr:cNvSpPr txBox="1">
          <a:spLocks noChangeArrowheads="1"/>
        </xdr:cNvSpPr>
      </xdr:nvSpPr>
      <xdr:spPr>
        <a:xfrm>
          <a:off x="17097375" y="657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1994. évi tény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171450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17097375" y="6572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1995. évi 
tény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152400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17097375" y="657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1996. évi 
tény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142875</xdr:rowOff>
    </xdr:to>
    <xdr:sp>
      <xdr:nvSpPr>
        <xdr:cNvPr id="13" name="TextBox 29"/>
        <xdr:cNvSpPr txBox="1">
          <a:spLocks noChangeArrowheads="1"/>
        </xdr:cNvSpPr>
      </xdr:nvSpPr>
      <xdr:spPr>
        <a:xfrm>
          <a:off x="17097375" y="657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1997. évi 
tény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5</xdr:row>
      <xdr:rowOff>161925</xdr:rowOff>
    </xdr:to>
    <xdr:sp>
      <xdr:nvSpPr>
        <xdr:cNvPr id="14" name="TextBox 30"/>
        <xdr:cNvSpPr txBox="1">
          <a:spLocks noChangeArrowheads="1"/>
        </xdr:cNvSpPr>
      </xdr:nvSpPr>
      <xdr:spPr>
        <a:xfrm>
          <a:off x="17097375" y="657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1998. évi 
tény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248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6410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2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2</xdr:col>
      <xdr:colOff>809625</xdr:colOff>
      <xdr:row>38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229725"/>
          <a:ext cx="6248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371475</xdr:rowOff>
    </xdr:from>
    <xdr:to>
      <xdr:col>2</xdr:col>
      <xdr:colOff>857250</xdr:colOff>
      <xdr:row>2</xdr:row>
      <xdr:rowOff>561975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533400"/>
          <a:ext cx="630555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2009.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33 címszám 2 alcímszám 1, 2, 3 kiemelt előirányzat bontása/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134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952500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6286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/Városi Gyámhivatal/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1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2</xdr:col>
      <xdr:colOff>809625</xdr:colOff>
      <xdr:row>42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963150"/>
          <a:ext cx="6134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2</xdr:col>
      <xdr:colOff>895350</xdr:colOff>
      <xdr:row>3</xdr:row>
      <xdr:rowOff>438150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571500"/>
          <a:ext cx="622935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/Okmányiroda/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2009.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33 címszám 3 alcímszám 1, 2, 3 kiemelt előirányzat bontása/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57150</xdr:colOff>
      <xdr:row>3</xdr:row>
      <xdr:rowOff>9525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14350"/>
          <a:ext cx="57721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helyi önkormányzatok által felhasználható központosított előirányzatok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4</xdr:row>
      <xdr:rowOff>47625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981075"/>
          <a:ext cx="1106805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A 2004. évi normatív állami hozzájárulás és normatív, 
kötött felhasználású támogatások jogcímenkénti részletezése
1999
1999. évi normatív állami hozzájárulás jogcímenkénti részletezése 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10</xdr:col>
      <xdr:colOff>28575</xdr:colOff>
      <xdr:row>4</xdr:row>
      <xdr:rowOff>47625</xdr:rowOff>
    </xdr:to>
    <xdr:sp>
      <xdr:nvSpPr>
        <xdr:cNvPr id="2" name="Szöveg 1"/>
        <xdr:cNvSpPr txBox="1">
          <a:spLocks noChangeArrowheads="1"/>
        </xdr:cNvSpPr>
      </xdr:nvSpPr>
      <xdr:spPr>
        <a:xfrm>
          <a:off x="28575" y="981075"/>
          <a:ext cx="1106805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86025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Szennyvíztisztító fejlesztéshez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0"/>
          <a:ext cx="989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
Hitel- és támogatási kölcsönök törlesztése várható alakulása 2002-2005. években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1460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Hitelek fajtái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1743075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Szennyvíztisztító fejlesztéshez</a:t>
          </a:r>
        </a:p>
      </xdr:txBody>
    </xdr:sp>
    <xdr:clientData/>
  </xdr:twoCellAnchor>
  <xdr:twoCellAnchor>
    <xdr:from>
      <xdr:col>0</xdr:col>
      <xdr:colOff>123825</xdr:colOff>
      <xdr:row>2</xdr:row>
      <xdr:rowOff>0</xdr:rowOff>
    </xdr:from>
    <xdr:to>
      <xdr:col>14</xdr:col>
      <xdr:colOff>466725</xdr:colOff>
      <xdr:row>3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323850"/>
          <a:ext cx="10172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
Hitel- és támogatási kölcsönök törlesztése várható alakulása 2008-2011. években
</a:t>
          </a:r>
        </a:p>
      </xdr:txBody>
    </xdr:sp>
    <xdr:clientData/>
  </xdr:twoCellAnchor>
  <xdr:twoCellAnchor>
    <xdr:from>
      <xdr:col>1</xdr:col>
      <xdr:colOff>76200</xdr:colOff>
      <xdr:row>5</xdr:row>
      <xdr:rowOff>76200</xdr:rowOff>
    </xdr:from>
    <xdr:to>
      <xdr:col>2</xdr:col>
      <xdr:colOff>1285875</xdr:colOff>
      <xdr:row>6</xdr:row>
      <xdr:rowOff>257175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8150" y="1200150"/>
          <a:ext cx="2790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Hitelek fajtái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0</xdr:rowOff>
    </xdr:from>
    <xdr:to>
      <xdr:col>9</xdr:col>
      <xdr:colOff>57150</xdr:colOff>
      <xdr:row>2</xdr:row>
      <xdr:rowOff>0</xdr:rowOff>
    </xdr:to>
    <xdr:sp>
      <xdr:nvSpPr>
        <xdr:cNvPr id="1" name="Szöveg 3"/>
        <xdr:cNvSpPr txBox="1">
          <a:spLocks noChangeArrowheads="1"/>
        </xdr:cNvSpPr>
      </xdr:nvSpPr>
      <xdr:spPr>
        <a:xfrm>
          <a:off x="6219825" y="219075"/>
          <a:ext cx="414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57150</xdr:rowOff>
    </xdr:from>
    <xdr:to>
      <xdr:col>1</xdr:col>
      <xdr:colOff>676275</xdr:colOff>
      <xdr:row>3</xdr:row>
      <xdr:rowOff>47625</xdr:rowOff>
    </xdr:to>
    <xdr:sp>
      <xdr:nvSpPr>
        <xdr:cNvPr id="2" name="Szöveg 10"/>
        <xdr:cNvSpPr txBox="1">
          <a:spLocks noChangeArrowheads="1"/>
        </xdr:cNvSpPr>
      </xdr:nvSpPr>
      <xdr:spPr>
        <a:xfrm>
          <a:off x="438150" y="219075"/>
          <a:ext cx="5810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16</xdr:col>
      <xdr:colOff>495300</xdr:colOff>
      <xdr:row>2</xdr:row>
      <xdr:rowOff>0</xdr:rowOff>
    </xdr:to>
    <xdr:sp>
      <xdr:nvSpPr>
        <xdr:cNvPr id="3" name="Szöveg 11"/>
        <xdr:cNvSpPr txBox="1">
          <a:spLocks noChangeArrowheads="1"/>
        </xdr:cNvSpPr>
      </xdr:nvSpPr>
      <xdr:spPr>
        <a:xfrm>
          <a:off x="19050" y="219075"/>
          <a:ext cx="1555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/>
            <a:t>A 2004. évi költségvetés tervezett kiadásainak megoszlása ágazatonként</a:t>
          </a:r>
        </a:p>
      </xdr:txBody>
    </xdr:sp>
    <xdr:clientData/>
  </xdr:twoCellAnchor>
  <xdr:twoCellAnchor>
    <xdr:from>
      <xdr:col>3</xdr:col>
      <xdr:colOff>66675</xdr:colOff>
      <xdr:row>2</xdr:row>
      <xdr:rowOff>0</xdr:rowOff>
    </xdr:from>
    <xdr:to>
      <xdr:col>9</xdr:col>
      <xdr:colOff>57150</xdr:colOff>
      <xdr:row>2</xdr:row>
      <xdr:rowOff>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6219825" y="219075"/>
          <a:ext cx="414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57150</xdr:rowOff>
    </xdr:from>
    <xdr:to>
      <xdr:col>1</xdr:col>
      <xdr:colOff>676275</xdr:colOff>
      <xdr:row>3</xdr:row>
      <xdr:rowOff>47625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438150" y="219075"/>
          <a:ext cx="5810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16</xdr:col>
      <xdr:colOff>495300</xdr:colOff>
      <xdr:row>2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19050" y="219075"/>
          <a:ext cx="1555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/>
            <a:t>A 2005. évi költségvetés tervezett kiadásainak megoszlása ágazatonként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619125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800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66675</xdr:rowOff>
    </xdr:from>
    <xdr:to>
      <xdr:col>8</xdr:col>
      <xdr:colOff>619125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0" y="4438650"/>
        <a:ext cx="58007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0</xdr:row>
      <xdr:rowOff>142875</xdr:rowOff>
    </xdr:from>
    <xdr:to>
      <xdr:col>8</xdr:col>
      <xdr:colOff>438150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10125" y="142875"/>
          <a:ext cx="809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1. sz. ábra</a:t>
          </a:r>
        </a:p>
      </xdr:txBody>
    </xdr:sp>
    <xdr:clientData/>
  </xdr:twoCellAnchor>
  <xdr:twoCellAnchor>
    <xdr:from>
      <xdr:col>7</xdr:col>
      <xdr:colOff>285750</xdr:colOff>
      <xdr:row>29</xdr:row>
      <xdr:rowOff>152400</xdr:rowOff>
    </xdr:from>
    <xdr:to>
      <xdr:col>8</xdr:col>
      <xdr:colOff>438150</xdr:colOff>
      <xdr:row>31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19650" y="4848225"/>
          <a:ext cx="800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2. sz. ábra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647700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514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0</xdr:row>
      <xdr:rowOff>47625</xdr:rowOff>
    </xdr:from>
    <xdr:to>
      <xdr:col>7</xdr:col>
      <xdr:colOff>600075</xdr:colOff>
      <xdr:row>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81550" y="47625"/>
          <a:ext cx="685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3. sz. ábra</a:t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7</xdr:col>
      <xdr:colOff>647700</xdr:colOff>
      <xdr:row>55</xdr:row>
      <xdr:rowOff>133350</xdr:rowOff>
    </xdr:to>
    <xdr:graphicFrame>
      <xdr:nvGraphicFramePr>
        <xdr:cNvPr id="3" name="Chart 3"/>
        <xdr:cNvGraphicFramePr/>
      </xdr:nvGraphicFramePr>
      <xdr:xfrm>
        <a:off x="0" y="4552950"/>
        <a:ext cx="55149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28</xdr:row>
      <xdr:rowOff>66675</xdr:rowOff>
    </xdr:from>
    <xdr:to>
      <xdr:col>7</xdr:col>
      <xdr:colOff>571500</xdr:colOff>
      <xdr:row>29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38675" y="4600575"/>
          <a:ext cx="800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4. sz. ábra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535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5362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Önkormányzati igazgatási tevékenység 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24 címszám 1 alcímszám 1, 2, 3, 5 kiemelt előirányzat bontása/</a:t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963150"/>
          <a:ext cx="535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257175</xdr:rowOff>
    </xdr:from>
    <xdr:to>
      <xdr:col>2</xdr:col>
      <xdr:colOff>866775</xdr:colOff>
      <xdr:row>2</xdr:row>
      <xdr:rowOff>571500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419100"/>
          <a:ext cx="6229350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Önkormányzati igazgatási tevékenység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2009. évi előirányzatának részletezése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24 címszám 1 alcímszám 1, 2, 3 kiemelt előirányzat bontása/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181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952500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6334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2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2</xdr:col>
      <xdr:colOff>809625</xdr:colOff>
      <xdr:row>30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7924800"/>
          <a:ext cx="6181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371475</xdr:rowOff>
    </xdr:from>
    <xdr:to>
      <xdr:col>2</xdr:col>
      <xdr:colOff>828675</xdr:colOff>
      <xdr:row>2</xdr:row>
      <xdr:rowOff>561975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533400"/>
          <a:ext cx="621030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/Városi Gyámhivatal/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2009.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33 címszám 1 alcímszám 1, 2, 3 kiemelt előirányzat bontása/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5;br&#225;k%20(1-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lmineKV\Dokumentumok\D)%20%20K&#214;LTS&#201;GVET&#201;S\2003\2003.%20&#233;vi%20terv\V&#201;GLEGES\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brák adatai "/>
      <sheetName val="1.,2.sz.ábra"/>
      <sheetName val="3.4. sz. ábra"/>
    </sheetNames>
    <sheetDataSet>
      <sheetData sheetId="0">
        <row r="3">
          <cell r="A3" t="str">
            <v>Saját bevételek (38,02%)</v>
          </cell>
          <cell r="B3">
            <v>5818628</v>
          </cell>
        </row>
        <row r="4">
          <cell r="A4" t="str">
            <v>Átengedett központi adók (9,79%)</v>
          </cell>
          <cell r="B4">
            <v>1498969</v>
          </cell>
        </row>
        <row r="5">
          <cell r="A5" t="str">
            <v>Központi költségvetési támogatás (29,96%)</v>
          </cell>
          <cell r="B5">
            <v>4585961</v>
          </cell>
        </row>
        <row r="6">
          <cell r="A6" t="str">
            <v>Támogatásértékű bevételek (2,06%)</v>
          </cell>
          <cell r="B6">
            <v>315000</v>
          </cell>
        </row>
        <row r="7">
          <cell r="A7" t="str">
            <v>Felhalmozásiés működési célra nyújtott támogatási kölcsön visszatérülése (0,23%)</v>
          </cell>
          <cell r="B7">
            <v>35200</v>
          </cell>
        </row>
        <row r="8">
          <cell r="A8" t="str">
            <v>Heves Megyei Regionális Hulladékgazdálkodási Társulás (0,06%)</v>
          </cell>
          <cell r="B8">
            <v>9482</v>
          </cell>
        </row>
        <row r="9">
          <cell r="A9" t="str">
            <v>Helyi kisebbségi önkormányzatok (0,001%)</v>
          </cell>
          <cell r="B9">
            <v>210</v>
          </cell>
        </row>
        <row r="10">
          <cell r="A10" t="str">
            <v>Előző évi pénzmaradvány (7,84%)</v>
          </cell>
          <cell r="B10">
            <v>1200000</v>
          </cell>
        </row>
        <row r="11">
          <cell r="A11" t="str">
            <v>Hitel (12,04%)</v>
          </cell>
          <cell r="B11">
            <v>1842604</v>
          </cell>
        </row>
        <row r="28">
          <cell r="A28" t="str">
            <v>Önkormányzati költségvetési szervek kiadásai /működési, beruházási, felújítási/ (51,26%)</v>
          </cell>
          <cell r="B28">
            <v>7845956</v>
          </cell>
        </row>
        <row r="29">
          <cell r="A29" t="str">
            <v>Polgármesteri Hivatal működési költségvetés (18,46%)</v>
          </cell>
          <cell r="B29">
            <v>2825035</v>
          </cell>
        </row>
        <row r="30">
          <cell r="A30" t="str">
            <v>Polgármesteri Hivatal felújítási kiadásai (1,21%)</v>
          </cell>
          <cell r="B30">
            <v>185552</v>
          </cell>
        </row>
        <row r="31">
          <cell r="A31" t="str">
            <v>Polgármesteri Hivatal beruházások kiadásai (3,42%)</v>
          </cell>
          <cell r="B31">
            <v>523498</v>
          </cell>
        </row>
        <row r="32">
          <cell r="A32" t="str">
            <v>Polgármesteri Hivatal egyéb kiadásai /vagyoni, pénzügyi/ (3,75%)</v>
          </cell>
          <cell r="B32">
            <v>574481</v>
          </cell>
        </row>
        <row r="33">
          <cell r="A33" t="str">
            <v>Heves Megyei Regionális Hulladékgazdálkodási Társulás (0,07%)</v>
          </cell>
          <cell r="B33">
            <v>10600</v>
          </cell>
        </row>
        <row r="34">
          <cell r="A34" t="str">
            <v>Helyi kisebbségi önkormányzatok működési költségvetése (0,09%)</v>
          </cell>
          <cell r="B34">
            <v>13093</v>
          </cell>
        </row>
        <row r="35">
          <cell r="A35" t="str">
            <v>Felhalmozási célra átadott pénzeszközök és támogatásértékű kiadások  (0,88%)</v>
          </cell>
          <cell r="B35">
            <v>134800</v>
          </cell>
        </row>
        <row r="36">
          <cell r="A36" t="str">
            <v>Hitelek, kölcsönök nyújtása és törlesztése (8,83%)</v>
          </cell>
          <cell r="B36">
            <v>1351898</v>
          </cell>
        </row>
        <row r="37">
          <cell r="A37" t="str">
            <v>Tartalékok (4,19%)</v>
          </cell>
          <cell r="B37">
            <v>641141</v>
          </cell>
        </row>
        <row r="38">
          <cell r="A38" t="str">
            <v>Pénzmaradványi tartalék (7,84%)</v>
          </cell>
          <cell r="B38">
            <v>1200000</v>
          </cell>
        </row>
        <row r="57">
          <cell r="A57" t="str">
            <v>Személyi jellegű kiadások (35,19%)</v>
          </cell>
          <cell r="B57">
            <v>5385680</v>
          </cell>
        </row>
        <row r="58">
          <cell r="A58" t="str">
            <v>Munkaadókat terhelő járulékok (11,18%)</v>
          </cell>
          <cell r="B58">
            <v>1711759</v>
          </cell>
        </row>
        <row r="59">
          <cell r="A59" t="str">
            <v>Dologi jellegű kiadások (22,56%)</v>
          </cell>
          <cell r="B59">
            <v>3452575</v>
          </cell>
        </row>
        <row r="60">
          <cell r="A60" t="str">
            <v>Ellátottak pénzbeli juttatásai (0,09%)</v>
          </cell>
          <cell r="B60">
            <v>13513</v>
          </cell>
        </row>
        <row r="61">
          <cell r="A61" t="str">
            <v>Speciális célú támogatások (3,83%)</v>
          </cell>
          <cell r="B61">
            <v>585476</v>
          </cell>
        </row>
        <row r="62">
          <cell r="A62" t="str">
            <v>Beruházási kiadások (4,62%)</v>
          </cell>
          <cell r="B62">
            <v>707464</v>
          </cell>
        </row>
        <row r="63">
          <cell r="A63" t="str">
            <v>Felújítás (1,52%)</v>
          </cell>
          <cell r="B63">
            <v>232985</v>
          </cell>
        </row>
        <row r="64">
          <cell r="A64" t="str">
            <v>Egyéb felhalmozási célú kiadások (1,24%)</v>
          </cell>
          <cell r="B64">
            <v>189775</v>
          </cell>
        </row>
        <row r="65">
          <cell r="A65" t="str">
            <v>Hitelek törlesztése (7,75%)</v>
          </cell>
          <cell r="B65">
            <v>1185686</v>
          </cell>
        </row>
        <row r="66">
          <cell r="A66" t="str">
            <v>Tartalékok (12,03%)</v>
          </cell>
          <cell r="B66">
            <v>1841141</v>
          </cell>
        </row>
        <row r="71">
          <cell r="A71" t="str">
            <v>Személyi jellegű kiadások (56,76%)</v>
          </cell>
          <cell r="B71">
            <v>4453679</v>
          </cell>
        </row>
        <row r="72">
          <cell r="A72" t="str">
            <v>Munkaadókat terhelő járulékok (18,16%)</v>
          </cell>
          <cell r="B72">
            <v>1424863</v>
          </cell>
        </row>
        <row r="73">
          <cell r="A73" t="str">
            <v>Dologi jellegű kiadások (23,24%)</v>
          </cell>
          <cell r="B73">
            <v>1823602</v>
          </cell>
        </row>
        <row r="74">
          <cell r="A74" t="str">
            <v>Ellátottak pénzbeli juttatásai (0,17%)</v>
          </cell>
          <cell r="B74">
            <v>13513</v>
          </cell>
        </row>
        <row r="75">
          <cell r="A75" t="str">
            <v>Speciális célú támogatások (0,25%)</v>
          </cell>
          <cell r="B75">
            <v>19700</v>
          </cell>
        </row>
        <row r="76">
          <cell r="A76" t="str">
            <v>Beruházási kiadások (0,94%)</v>
          </cell>
          <cell r="B76">
            <v>73966</v>
          </cell>
        </row>
        <row r="77">
          <cell r="A77" t="str">
            <v>Felújítás (0,47%)</v>
          </cell>
          <cell r="B77">
            <v>36633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ábrák adatai "/>
      <sheetName val="1.,2.sz.ábra"/>
      <sheetName val="3.4. sz. ábra"/>
      <sheetName val="4. sz. melléklet "/>
      <sheetName val="4a.sz.mell."/>
      <sheetName val="5. sz. melléklet "/>
      <sheetName val="6. sz. melléklet "/>
      <sheetName val="6a. sz. melléklet "/>
      <sheetName val="7. sz. mell.-bevétel "/>
      <sheetName val="7. sz. mell.-kiadás"/>
      <sheetName val="8. sz. melléklet "/>
      <sheetName val="9abc"/>
      <sheetName val="10. sz. melléklet "/>
    </sheetNames>
    <sheetDataSet>
      <sheetData sheetId="2">
        <row r="32">
          <cell r="D32">
            <v>1047436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62"/>
  <sheetViews>
    <sheetView showGridLines="0" view="pageBreakPreview" zoomScaleSheetLayoutView="100" workbookViewId="0" topLeftCell="C1">
      <selection activeCell="T51" sqref="T51"/>
    </sheetView>
  </sheetViews>
  <sheetFormatPr defaultColWidth="9.140625" defaultRowHeight="12.75"/>
  <cols>
    <col min="1" max="1" width="2.7109375" style="4" customWidth="1"/>
    <col min="2" max="2" width="83.8515625" style="4" customWidth="1"/>
    <col min="3" max="11" width="11.28125" style="4" customWidth="1"/>
    <col min="12" max="12" width="2.7109375" style="4" customWidth="1"/>
    <col min="13" max="13" width="65.57421875" style="4" customWidth="1"/>
    <col min="14" max="21" width="11.28125" style="4" customWidth="1"/>
    <col min="22" max="22" width="12.00390625" style="4" customWidth="1"/>
    <col min="23" max="16384" width="9.140625" style="4" customWidth="1"/>
  </cols>
  <sheetData>
    <row r="1" spans="1:21" ht="13.5" customHeight="1">
      <c r="A1" s="5" t="s">
        <v>198</v>
      </c>
      <c r="B1" s="1"/>
      <c r="C1" s="72"/>
      <c r="D1" s="72"/>
      <c r="E1" s="72"/>
      <c r="F1" s="72"/>
      <c r="G1" s="72"/>
      <c r="H1" s="72"/>
      <c r="I1" s="72"/>
      <c r="J1" s="72"/>
      <c r="K1" s="72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2" s="48" customFormat="1" ht="15.75" customHeight="1">
      <c r="A2" s="44" t="s">
        <v>235</v>
      </c>
      <c r="B2" s="44"/>
      <c r="C2" s="45"/>
      <c r="D2" s="45"/>
      <c r="E2" s="45"/>
      <c r="F2" s="45"/>
      <c r="G2" s="45"/>
      <c r="H2" s="45"/>
      <c r="I2" s="46"/>
      <c r="J2" s="46"/>
      <c r="K2" s="3" t="s">
        <v>151</v>
      </c>
      <c r="L2" s="47"/>
      <c r="M2" s="47"/>
      <c r="N2" s="47"/>
      <c r="O2" s="47"/>
      <c r="P2" s="47"/>
      <c r="Q2" s="47"/>
      <c r="R2" s="47"/>
      <c r="S2" s="45"/>
      <c r="T2" s="46"/>
      <c r="U2" s="46"/>
      <c r="V2" s="3" t="s">
        <v>151</v>
      </c>
    </row>
    <row r="3" spans="1:11" ht="8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22" ht="12.75" customHeight="1" thickBot="1">
      <c r="A4" s="78" t="s">
        <v>213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84" t="s">
        <v>182</v>
      </c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38" customFormat="1" ht="15" customHeight="1" thickBot="1">
      <c r="A5" s="70"/>
      <c r="B5" s="71"/>
      <c r="C5" s="76" t="s">
        <v>214</v>
      </c>
      <c r="D5" s="79" t="s">
        <v>215</v>
      </c>
      <c r="E5" s="79" t="s">
        <v>216</v>
      </c>
      <c r="F5" s="79" t="s">
        <v>231</v>
      </c>
      <c r="G5" s="76" t="s">
        <v>234</v>
      </c>
      <c r="H5" s="81" t="s">
        <v>236</v>
      </c>
      <c r="I5" s="82"/>
      <c r="J5" s="83"/>
      <c r="K5" s="76" t="s">
        <v>237</v>
      </c>
      <c r="L5" s="68"/>
      <c r="M5" s="68"/>
      <c r="N5" s="76" t="s">
        <v>214</v>
      </c>
      <c r="O5" s="61" t="s">
        <v>215</v>
      </c>
      <c r="P5" s="61" t="s">
        <v>216</v>
      </c>
      <c r="Q5" s="61" t="s">
        <v>231</v>
      </c>
      <c r="R5" s="61" t="s">
        <v>234</v>
      </c>
      <c r="S5" s="81" t="s">
        <v>238</v>
      </c>
      <c r="T5" s="82"/>
      <c r="U5" s="83"/>
      <c r="V5" s="61" t="s">
        <v>237</v>
      </c>
    </row>
    <row r="6" spans="1:22" s="38" customFormat="1" ht="22.5" customHeight="1" thickBot="1">
      <c r="A6" s="39"/>
      <c r="B6" s="40"/>
      <c r="C6" s="77"/>
      <c r="D6" s="80" t="s">
        <v>200</v>
      </c>
      <c r="E6" s="80" t="s">
        <v>200</v>
      </c>
      <c r="F6" s="80" t="s">
        <v>200</v>
      </c>
      <c r="G6" s="77"/>
      <c r="H6" s="41" t="s">
        <v>197</v>
      </c>
      <c r="I6" s="41" t="s">
        <v>208</v>
      </c>
      <c r="J6" s="58" t="s">
        <v>239</v>
      </c>
      <c r="K6" s="77"/>
      <c r="L6" s="42"/>
      <c r="M6" s="43"/>
      <c r="N6" s="77"/>
      <c r="O6" s="62"/>
      <c r="P6" s="62"/>
      <c r="Q6" s="62"/>
      <c r="R6" s="62"/>
      <c r="S6" s="41" t="s">
        <v>197</v>
      </c>
      <c r="T6" s="41" t="s">
        <v>208</v>
      </c>
      <c r="U6" s="58" t="s">
        <v>239</v>
      </c>
      <c r="V6" s="62"/>
    </row>
    <row r="7" spans="1:22" s="38" customFormat="1" ht="6" customHeight="1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5"/>
      <c r="M7" s="55"/>
      <c r="N7" s="54"/>
      <c r="O7" s="56"/>
      <c r="P7" s="56"/>
      <c r="Q7" s="56"/>
      <c r="R7" s="56"/>
      <c r="S7" s="54"/>
      <c r="T7" s="54"/>
      <c r="U7" s="54"/>
      <c r="V7" s="56"/>
    </row>
    <row r="8" spans="1:22" ht="12" customHeight="1">
      <c r="A8" s="10" t="s">
        <v>152</v>
      </c>
      <c r="B8" s="11"/>
      <c r="C8" s="6">
        <v>1332127</v>
      </c>
      <c r="D8" s="6">
        <v>1431263</v>
      </c>
      <c r="E8" s="6">
        <v>1310414</v>
      </c>
      <c r="F8" s="6">
        <v>1452196</v>
      </c>
      <c r="G8" s="6">
        <v>1469773</v>
      </c>
      <c r="H8" s="6">
        <v>862326</v>
      </c>
      <c r="I8" s="6">
        <v>1480696</v>
      </c>
      <c r="J8" s="6">
        <v>1437663</v>
      </c>
      <c r="K8" s="6">
        <v>917523</v>
      </c>
      <c r="L8" s="69" t="s">
        <v>153</v>
      </c>
      <c r="M8" s="69"/>
      <c r="N8" s="12">
        <v>6713094</v>
      </c>
      <c r="O8" s="12">
        <v>7207421</v>
      </c>
      <c r="P8" s="12">
        <v>7655496</v>
      </c>
      <c r="Q8" s="12">
        <v>7998905</v>
      </c>
      <c r="R8" s="12">
        <v>7994087</v>
      </c>
      <c r="S8" s="12">
        <v>7927352</v>
      </c>
      <c r="T8" s="6">
        <v>8904411</v>
      </c>
      <c r="U8" s="6">
        <v>8547629</v>
      </c>
      <c r="V8" s="12">
        <v>7735357</v>
      </c>
    </row>
    <row r="9" spans="1:22" ht="12" customHeight="1">
      <c r="A9" s="14"/>
      <c r="B9" s="15" t="s">
        <v>217</v>
      </c>
      <c r="C9" s="16">
        <v>287561</v>
      </c>
      <c r="D9" s="16">
        <v>630779</v>
      </c>
      <c r="E9" s="16">
        <v>425270</v>
      </c>
      <c r="F9" s="16">
        <v>370616</v>
      </c>
      <c r="G9" s="16">
        <v>328370</v>
      </c>
      <c r="H9" s="16">
        <v>353408</v>
      </c>
      <c r="I9" s="16">
        <v>497290</v>
      </c>
      <c r="J9" s="16">
        <v>601376</v>
      </c>
      <c r="K9" s="16">
        <v>325509</v>
      </c>
      <c r="L9" s="13"/>
      <c r="M9" s="13"/>
      <c r="N9" s="13"/>
      <c r="S9" s="13"/>
      <c r="T9" s="16"/>
      <c r="U9" s="16"/>
      <c r="V9" s="13"/>
    </row>
    <row r="10" spans="1:22" ht="14.25" customHeight="1">
      <c r="A10" s="14"/>
      <c r="B10" s="15" t="s">
        <v>218</v>
      </c>
      <c r="C10" s="16"/>
      <c r="D10" s="16"/>
      <c r="E10" s="16"/>
      <c r="F10" s="16">
        <v>1901</v>
      </c>
      <c r="G10" s="16">
        <v>2646</v>
      </c>
      <c r="H10" s="16">
        <v>15000</v>
      </c>
      <c r="I10" s="16">
        <v>4767</v>
      </c>
      <c r="J10" s="16">
        <v>4977</v>
      </c>
      <c r="K10" s="16">
        <v>47300</v>
      </c>
      <c r="L10" s="13"/>
      <c r="M10" s="13"/>
      <c r="N10" s="13"/>
      <c r="S10" s="13"/>
      <c r="T10" s="16"/>
      <c r="U10" s="16"/>
      <c r="V10" s="13"/>
    </row>
    <row r="11" spans="1:22" ht="9.75" customHeight="1">
      <c r="A11" s="14"/>
      <c r="B11" s="15" t="s">
        <v>156</v>
      </c>
      <c r="C11" s="16">
        <v>311948</v>
      </c>
      <c r="D11" s="16">
        <v>372079</v>
      </c>
      <c r="E11" s="16">
        <v>405138</v>
      </c>
      <c r="F11" s="16">
        <v>408588</v>
      </c>
      <c r="G11" s="16">
        <v>354455</v>
      </c>
      <c r="H11" s="16">
        <v>370000</v>
      </c>
      <c r="I11" s="16">
        <v>370000</v>
      </c>
      <c r="J11" s="16">
        <v>389143</v>
      </c>
      <c r="K11" s="16">
        <v>320000</v>
      </c>
      <c r="L11" s="17" t="s">
        <v>154</v>
      </c>
      <c r="M11" s="18"/>
      <c r="N11" s="6">
        <v>45193</v>
      </c>
      <c r="O11" s="6">
        <v>39909</v>
      </c>
      <c r="P11" s="6">
        <v>36737</v>
      </c>
      <c r="Q11" s="6">
        <v>79915</v>
      </c>
      <c r="R11" s="6">
        <v>129076</v>
      </c>
      <c r="S11" s="6">
        <v>19713</v>
      </c>
      <c r="T11" s="50">
        <v>51898</v>
      </c>
      <c r="U11" s="50">
        <v>44194</v>
      </c>
      <c r="V11" s="6">
        <v>36633</v>
      </c>
    </row>
    <row r="12" spans="1:22" ht="12" customHeight="1">
      <c r="A12" s="14"/>
      <c r="B12" s="15" t="s">
        <v>157</v>
      </c>
      <c r="C12" s="16">
        <v>2145362</v>
      </c>
      <c r="D12" s="16">
        <v>2345293</v>
      </c>
      <c r="E12" s="16">
        <v>2423310</v>
      </c>
      <c r="F12" s="16">
        <v>2543314</v>
      </c>
      <c r="G12" s="16">
        <v>2892643</v>
      </c>
      <c r="H12" s="16">
        <v>2898616</v>
      </c>
      <c r="I12" s="16">
        <v>2898888</v>
      </c>
      <c r="J12" s="16">
        <v>3241079</v>
      </c>
      <c r="K12" s="16">
        <v>2690300</v>
      </c>
      <c r="L12" s="13"/>
      <c r="M12" s="13"/>
      <c r="N12" s="13"/>
      <c r="O12" s="13"/>
      <c r="P12" s="13"/>
      <c r="Q12" s="13"/>
      <c r="R12" s="13"/>
      <c r="S12" s="13"/>
      <c r="T12" s="50"/>
      <c r="U12" s="50"/>
      <c r="V12" s="13"/>
    </row>
    <row r="13" spans="1:22" ht="12" customHeight="1">
      <c r="A13" s="14"/>
      <c r="B13" s="15" t="s">
        <v>219</v>
      </c>
      <c r="C13" s="16">
        <v>154578</v>
      </c>
      <c r="D13" s="16">
        <v>168270</v>
      </c>
      <c r="E13" s="16">
        <v>517189</v>
      </c>
      <c r="F13" s="16">
        <v>539730</v>
      </c>
      <c r="G13" s="16">
        <v>563603</v>
      </c>
      <c r="H13" s="16">
        <v>639389</v>
      </c>
      <c r="I13" s="16">
        <v>651421</v>
      </c>
      <c r="J13" s="16">
        <v>642063</v>
      </c>
      <c r="K13" s="16">
        <v>630453</v>
      </c>
      <c r="L13" s="17" t="s">
        <v>155</v>
      </c>
      <c r="M13" s="18"/>
      <c r="N13" s="6">
        <v>124140</v>
      </c>
      <c r="O13" s="6">
        <v>215963</v>
      </c>
      <c r="P13" s="6">
        <v>129950</v>
      </c>
      <c r="Q13" s="6">
        <v>145772</v>
      </c>
      <c r="R13" s="6">
        <v>230164</v>
      </c>
      <c r="S13" s="6">
        <v>33447</v>
      </c>
      <c r="T13" s="50">
        <v>224074</v>
      </c>
      <c r="U13" s="50">
        <v>169167</v>
      </c>
      <c r="V13" s="6">
        <v>73966</v>
      </c>
    </row>
    <row r="14" spans="1:22" ht="12" customHeight="1">
      <c r="A14" s="14"/>
      <c r="B14" s="14" t="s">
        <v>158</v>
      </c>
      <c r="C14" s="16">
        <v>448964</v>
      </c>
      <c r="D14" s="16">
        <v>409634</v>
      </c>
      <c r="E14" s="16">
        <v>457923</v>
      </c>
      <c r="F14" s="16">
        <v>230292</v>
      </c>
      <c r="G14" s="16">
        <v>210877</v>
      </c>
      <c r="H14" s="16">
        <v>214536</v>
      </c>
      <c r="I14" s="16">
        <v>225236</v>
      </c>
      <c r="J14" s="16">
        <v>273510</v>
      </c>
      <c r="K14" s="16">
        <v>211387</v>
      </c>
      <c r="L14" s="13"/>
      <c r="M14" s="13"/>
      <c r="N14" s="13"/>
      <c r="O14" s="13"/>
      <c r="P14" s="13"/>
      <c r="Q14" s="13"/>
      <c r="R14" s="13"/>
      <c r="S14" s="13"/>
      <c r="T14" s="50"/>
      <c r="U14" s="50"/>
      <c r="V14" s="13"/>
    </row>
    <row r="15" spans="1:22" ht="12" customHeight="1">
      <c r="A15" s="14"/>
      <c r="B15" s="14" t="s">
        <v>159</v>
      </c>
      <c r="C15" s="16">
        <v>302281</v>
      </c>
      <c r="D15" s="16">
        <v>1256476</v>
      </c>
      <c r="E15" s="16">
        <v>125669</v>
      </c>
      <c r="F15" s="16">
        <v>484121</v>
      </c>
      <c r="G15" s="16">
        <v>203996</v>
      </c>
      <c r="H15" s="16">
        <v>483600</v>
      </c>
      <c r="I15" s="16">
        <v>483600</v>
      </c>
      <c r="J15" s="16">
        <v>300758</v>
      </c>
      <c r="K15" s="16">
        <v>369701</v>
      </c>
      <c r="L15" s="66" t="s">
        <v>206</v>
      </c>
      <c r="M15" s="67"/>
      <c r="N15" s="6">
        <v>10637</v>
      </c>
      <c r="O15" s="6">
        <v>2534</v>
      </c>
      <c r="P15" s="6"/>
      <c r="Q15" s="6"/>
      <c r="R15" s="6"/>
      <c r="S15" s="6"/>
      <c r="T15" s="50">
        <v>500</v>
      </c>
      <c r="U15" s="50">
        <v>500</v>
      </c>
      <c r="V15" s="6"/>
    </row>
    <row r="16" spans="1:22" ht="12" customHeight="1">
      <c r="A16" s="14"/>
      <c r="B16" s="15" t="s">
        <v>160</v>
      </c>
      <c r="C16" s="16">
        <v>151733</v>
      </c>
      <c r="D16" s="16">
        <v>256701</v>
      </c>
      <c r="E16" s="16">
        <v>29811</v>
      </c>
      <c r="F16" s="16">
        <v>81882</v>
      </c>
      <c r="G16" s="16">
        <v>94120</v>
      </c>
      <c r="H16" s="16">
        <v>314620</v>
      </c>
      <c r="I16" s="16">
        <v>314620</v>
      </c>
      <c r="J16" s="16">
        <v>78820</v>
      </c>
      <c r="K16" s="16">
        <v>281455</v>
      </c>
      <c r="L16" s="13"/>
      <c r="M16" s="13"/>
      <c r="N16" s="13"/>
      <c r="O16" s="13"/>
      <c r="P16" s="13"/>
      <c r="Q16" s="13"/>
      <c r="R16" s="13"/>
      <c r="S16" s="13"/>
      <c r="T16" s="16"/>
      <c r="U16" s="16"/>
      <c r="V16" s="13"/>
    </row>
    <row r="17" spans="1:22" ht="12" customHeight="1">
      <c r="A17" s="14"/>
      <c r="B17" s="15" t="s">
        <v>220</v>
      </c>
      <c r="C17" s="16"/>
      <c r="D17" s="16"/>
      <c r="E17" s="16"/>
      <c r="F17" s="16">
        <v>299128</v>
      </c>
      <c r="G17" s="16">
        <v>336484</v>
      </c>
      <c r="H17" s="16">
        <v>47600</v>
      </c>
      <c r="I17" s="16">
        <v>174685</v>
      </c>
      <c r="J17" s="16">
        <v>131871</v>
      </c>
      <c r="K17" s="16">
        <v>25000</v>
      </c>
      <c r="L17" s="13"/>
      <c r="M17" s="13"/>
      <c r="N17" s="13"/>
      <c r="O17" s="13"/>
      <c r="P17" s="13"/>
      <c r="Q17" s="13"/>
      <c r="R17" s="13"/>
      <c r="S17" s="13"/>
      <c r="T17" s="16"/>
      <c r="U17" s="16"/>
      <c r="V17" s="13"/>
    </row>
    <row r="18" spans="1:22" ht="12" customHeight="1">
      <c r="A18" s="10" t="s">
        <v>161</v>
      </c>
      <c r="B18" s="11"/>
      <c r="C18" s="19">
        <f aca="true" t="shared" si="0" ref="C18:K18">SUM(C9:C17)</f>
        <v>3802427</v>
      </c>
      <c r="D18" s="19">
        <f t="shared" si="0"/>
        <v>5439232</v>
      </c>
      <c r="E18" s="19">
        <f t="shared" si="0"/>
        <v>4384310</v>
      </c>
      <c r="F18" s="19">
        <f t="shared" si="0"/>
        <v>4959572</v>
      </c>
      <c r="G18" s="19">
        <f>SUM(G9:G17)</f>
        <v>4987194</v>
      </c>
      <c r="H18" s="19">
        <f t="shared" si="0"/>
        <v>5336769</v>
      </c>
      <c r="I18" s="19">
        <f t="shared" si="0"/>
        <v>5620507</v>
      </c>
      <c r="J18" s="19">
        <f t="shared" si="0"/>
        <v>5663597</v>
      </c>
      <c r="K18" s="19">
        <f t="shared" si="0"/>
        <v>4901105</v>
      </c>
      <c r="L18" s="20" t="s">
        <v>178</v>
      </c>
      <c r="M18" s="21"/>
      <c r="N18" s="22">
        <v>2326433</v>
      </c>
      <c r="O18" s="22">
        <v>2657303</v>
      </c>
      <c r="P18" s="22">
        <v>2866898</v>
      </c>
      <c r="Q18" s="22">
        <v>3315820</v>
      </c>
      <c r="R18" s="22">
        <v>3367881</v>
      </c>
      <c r="S18" s="22">
        <v>2959445</v>
      </c>
      <c r="T18" s="22">
        <v>3897381</v>
      </c>
      <c r="U18" s="22">
        <v>3596190</v>
      </c>
      <c r="V18" s="22">
        <v>2825035</v>
      </c>
    </row>
    <row r="19" spans="1:22" ht="12" customHeight="1">
      <c r="A19" s="23" t="s">
        <v>162</v>
      </c>
      <c r="B19" s="24"/>
      <c r="C19" s="25">
        <f aca="true" t="shared" si="1" ref="C19:J19">C18+C8</f>
        <v>5134554</v>
      </c>
      <c r="D19" s="25">
        <f t="shared" si="1"/>
        <v>6870495</v>
      </c>
      <c r="E19" s="25">
        <f t="shared" si="1"/>
        <v>5694724</v>
      </c>
      <c r="F19" s="25">
        <f t="shared" si="1"/>
        <v>6411768</v>
      </c>
      <c r="G19" s="25">
        <f>SUM(G8+G18)</f>
        <v>6456967</v>
      </c>
      <c r="H19" s="25">
        <f>H18+H8</f>
        <v>6199095</v>
      </c>
      <c r="I19" s="25">
        <f t="shared" si="1"/>
        <v>7101203</v>
      </c>
      <c r="J19" s="25">
        <f t="shared" si="1"/>
        <v>7101260</v>
      </c>
      <c r="K19" s="25">
        <f>K18+K8</f>
        <v>5818628</v>
      </c>
      <c r="L19" s="13"/>
      <c r="M19" s="13"/>
      <c r="N19" s="13"/>
      <c r="O19" s="13"/>
      <c r="P19" s="13"/>
      <c r="Q19" s="13"/>
      <c r="R19" s="13"/>
      <c r="S19" s="13"/>
      <c r="T19" s="25"/>
      <c r="U19" s="25"/>
      <c r="V19" s="13"/>
    </row>
    <row r="20" spans="1:22" ht="12" customHeight="1">
      <c r="A20" s="26"/>
      <c r="B20" s="15" t="s">
        <v>188</v>
      </c>
      <c r="C20" s="16">
        <v>732331</v>
      </c>
      <c r="D20" s="16">
        <v>848255</v>
      </c>
      <c r="E20" s="16">
        <v>744765</v>
      </c>
      <c r="F20" s="16">
        <v>872100</v>
      </c>
      <c r="G20" s="16">
        <v>803404</v>
      </c>
      <c r="H20" s="16">
        <v>862165</v>
      </c>
      <c r="I20" s="16">
        <v>862165</v>
      </c>
      <c r="J20" s="16">
        <v>862165</v>
      </c>
      <c r="K20" s="16">
        <v>965769</v>
      </c>
      <c r="L20" s="20" t="s">
        <v>179</v>
      </c>
      <c r="M20" s="21"/>
      <c r="N20" s="22">
        <v>90756</v>
      </c>
      <c r="O20" s="22">
        <v>225427</v>
      </c>
      <c r="P20" s="22">
        <v>395041</v>
      </c>
      <c r="Q20" s="22">
        <v>546207</v>
      </c>
      <c r="R20" s="22">
        <v>244367</v>
      </c>
      <c r="S20" s="22">
        <v>153100</v>
      </c>
      <c r="T20" s="51">
        <v>299879</v>
      </c>
      <c r="U20" s="51">
        <v>202012</v>
      </c>
      <c r="V20" s="22">
        <v>185552</v>
      </c>
    </row>
    <row r="21" spans="1:22" ht="12" customHeight="1">
      <c r="A21" s="26"/>
      <c r="B21" s="15" t="s">
        <v>222</v>
      </c>
      <c r="C21" s="16"/>
      <c r="D21" s="16"/>
      <c r="E21" s="16">
        <v>120128</v>
      </c>
      <c r="F21" s="16">
        <v>138241</v>
      </c>
      <c r="G21" s="16">
        <v>150854</v>
      </c>
      <c r="H21" s="16">
        <v>177257</v>
      </c>
      <c r="I21" s="16">
        <v>54257</v>
      </c>
      <c r="J21" s="16">
        <v>54257</v>
      </c>
      <c r="K21" s="16">
        <v>133200</v>
      </c>
      <c r="L21" s="20"/>
      <c r="M21" s="21"/>
      <c r="N21" s="22"/>
      <c r="O21" s="22"/>
      <c r="P21" s="22"/>
      <c r="Q21" s="22"/>
      <c r="R21" s="22"/>
      <c r="S21" s="22"/>
      <c r="T21" s="16"/>
      <c r="U21" s="16"/>
      <c r="V21" s="22"/>
    </row>
    <row r="22" spans="1:22" ht="12" customHeight="1">
      <c r="A22" s="26"/>
      <c r="B22" s="15" t="s">
        <v>165</v>
      </c>
      <c r="C22" s="16">
        <v>234282</v>
      </c>
      <c r="D22" s="16">
        <v>367343</v>
      </c>
      <c r="E22" s="16">
        <v>356389</v>
      </c>
      <c r="F22" s="16">
        <v>347049</v>
      </c>
      <c r="G22" s="16">
        <v>419206</v>
      </c>
      <c r="H22" s="16">
        <v>415000</v>
      </c>
      <c r="I22" s="16">
        <v>415297</v>
      </c>
      <c r="J22" s="16">
        <v>420033</v>
      </c>
      <c r="K22" s="16">
        <v>400000</v>
      </c>
      <c r="L22" s="27"/>
      <c r="M22" s="15" t="s">
        <v>174</v>
      </c>
      <c r="N22" s="28"/>
      <c r="O22" s="28"/>
      <c r="P22" s="28"/>
      <c r="Q22" s="28">
        <v>337059</v>
      </c>
      <c r="R22" s="28">
        <v>1812293</v>
      </c>
      <c r="S22" s="28">
        <v>225997</v>
      </c>
      <c r="T22" s="16">
        <v>770830</v>
      </c>
      <c r="U22" s="16">
        <v>746024</v>
      </c>
      <c r="V22" s="28">
        <v>52000</v>
      </c>
    </row>
    <row r="23" spans="1:22" ht="12" customHeight="1">
      <c r="A23" s="26"/>
      <c r="B23" s="14" t="s">
        <v>189</v>
      </c>
      <c r="C23" s="16">
        <f>'[2]Mérleg'!$D32</f>
        <v>1047436</v>
      </c>
      <c r="D23" s="16">
        <v>1127628</v>
      </c>
      <c r="E23" s="16">
        <v>1146455</v>
      </c>
      <c r="F23" s="16">
        <v>1230269</v>
      </c>
      <c r="G23" s="16">
        <v>1312544</v>
      </c>
      <c r="H23" s="16"/>
      <c r="I23" s="16"/>
      <c r="J23" s="16"/>
      <c r="K23" s="16"/>
      <c r="L23" s="13"/>
      <c r="M23" s="15" t="s">
        <v>175</v>
      </c>
      <c r="N23" s="28">
        <v>1144369</v>
      </c>
      <c r="O23" s="28">
        <v>1227098</v>
      </c>
      <c r="P23" s="28">
        <v>1999164</v>
      </c>
      <c r="Q23" s="28">
        <v>2833506</v>
      </c>
      <c r="R23" s="28">
        <v>2005240</v>
      </c>
      <c r="S23" s="28">
        <v>466989</v>
      </c>
      <c r="T23" s="16">
        <v>1467928</v>
      </c>
      <c r="U23" s="16">
        <v>969803</v>
      </c>
      <c r="V23" s="28">
        <v>471498</v>
      </c>
    </row>
    <row r="24" spans="1:22" ht="12" customHeight="1">
      <c r="A24" s="26"/>
      <c r="B24" s="14" t="s">
        <v>209</v>
      </c>
      <c r="C24" s="16"/>
      <c r="D24" s="16"/>
      <c r="E24" s="16"/>
      <c r="F24" s="16">
        <v>935</v>
      </c>
      <c r="G24" s="16">
        <v>857</v>
      </c>
      <c r="H24" s="16">
        <v>700</v>
      </c>
      <c r="I24" s="16">
        <v>700</v>
      </c>
      <c r="J24" s="16">
        <v>469</v>
      </c>
      <c r="K24" s="16"/>
      <c r="L24" s="29" t="s">
        <v>192</v>
      </c>
      <c r="M24" s="30"/>
      <c r="N24" s="22">
        <f aca="true" t="shared" si="2" ref="N24:U24">SUM(N22:N23)</f>
        <v>1144369</v>
      </c>
      <c r="O24" s="22">
        <f t="shared" si="2"/>
        <v>1227098</v>
      </c>
      <c r="P24" s="22">
        <f t="shared" si="2"/>
        <v>1999164</v>
      </c>
      <c r="Q24" s="22">
        <f t="shared" si="2"/>
        <v>3170565</v>
      </c>
      <c r="R24" s="22">
        <f t="shared" si="2"/>
        <v>3817533</v>
      </c>
      <c r="S24" s="22">
        <f t="shared" si="2"/>
        <v>692986</v>
      </c>
      <c r="T24" s="22">
        <f t="shared" si="2"/>
        <v>2238758</v>
      </c>
      <c r="U24" s="22">
        <f t="shared" si="2"/>
        <v>1715827</v>
      </c>
      <c r="V24" s="22">
        <f>SUM(V22:V23)</f>
        <v>523498</v>
      </c>
    </row>
    <row r="25" spans="1:11" ht="12" customHeight="1">
      <c r="A25" s="26"/>
      <c r="B25" s="14" t="s">
        <v>202</v>
      </c>
      <c r="C25" s="16">
        <v>31</v>
      </c>
      <c r="D25" s="16">
        <v>2</v>
      </c>
      <c r="E25" s="16"/>
      <c r="F25" s="16"/>
      <c r="G25" s="16"/>
      <c r="H25" s="16"/>
      <c r="I25" s="16"/>
      <c r="J25" s="16">
        <v>116</v>
      </c>
      <c r="K25" s="16"/>
    </row>
    <row r="26" spans="1:22" ht="12" customHeight="1">
      <c r="A26" s="10" t="s">
        <v>166</v>
      </c>
      <c r="B26" s="11"/>
      <c r="C26" s="6">
        <f aca="true" t="shared" si="3" ref="C26:K26">SUM(C20:C25)</f>
        <v>2014080</v>
      </c>
      <c r="D26" s="6">
        <f t="shared" si="3"/>
        <v>2343228</v>
      </c>
      <c r="E26" s="6">
        <f t="shared" si="3"/>
        <v>2367737</v>
      </c>
      <c r="F26" s="6">
        <f t="shared" si="3"/>
        <v>2588594</v>
      </c>
      <c r="G26" s="6">
        <f>SUM(G20:G25)</f>
        <v>2686865</v>
      </c>
      <c r="H26" s="6">
        <f t="shared" si="3"/>
        <v>1455122</v>
      </c>
      <c r="I26" s="6">
        <f t="shared" si="3"/>
        <v>1332419</v>
      </c>
      <c r="J26" s="6">
        <f t="shared" si="3"/>
        <v>1337040</v>
      </c>
      <c r="K26" s="6">
        <f t="shared" si="3"/>
        <v>1498969</v>
      </c>
      <c r="L26" s="20" t="s">
        <v>163</v>
      </c>
      <c r="M26" s="21"/>
      <c r="N26" s="22">
        <v>70632</v>
      </c>
      <c r="O26" s="22">
        <v>601938</v>
      </c>
      <c r="P26" s="22">
        <v>420919</v>
      </c>
      <c r="Q26" s="22">
        <v>405798</v>
      </c>
      <c r="R26" s="22">
        <v>380275</v>
      </c>
      <c r="S26" s="22">
        <v>502300</v>
      </c>
      <c r="T26" s="22">
        <v>650430</v>
      </c>
      <c r="U26" s="22">
        <v>537023</v>
      </c>
      <c r="V26" s="22">
        <v>574481</v>
      </c>
    </row>
    <row r="27" spans="1:22" ht="12" customHeight="1">
      <c r="A27" s="26"/>
      <c r="B27" s="15" t="s">
        <v>225</v>
      </c>
      <c r="C27" s="16">
        <v>3342428</v>
      </c>
      <c r="D27" s="16">
        <v>3537595</v>
      </c>
      <c r="E27" s="16">
        <v>3825701</v>
      </c>
      <c r="F27" s="16">
        <v>3638507</v>
      </c>
      <c r="G27" s="16">
        <v>3604269</v>
      </c>
      <c r="H27" s="16">
        <v>4732807</v>
      </c>
      <c r="I27" s="16">
        <v>4730246</v>
      </c>
      <c r="J27" s="16">
        <v>4730246</v>
      </c>
      <c r="K27" s="16">
        <v>4583678</v>
      </c>
      <c r="L27" s="13"/>
      <c r="M27" s="13"/>
      <c r="N27" s="13"/>
      <c r="O27" s="13"/>
      <c r="P27" s="13"/>
      <c r="Q27" s="13"/>
      <c r="R27" s="13"/>
      <c r="S27" s="13"/>
      <c r="T27" s="16"/>
      <c r="U27" s="16"/>
      <c r="V27" s="13"/>
    </row>
    <row r="28" spans="1:22" ht="12" customHeight="1">
      <c r="A28" s="26"/>
      <c r="B28" s="14" t="s">
        <v>181</v>
      </c>
      <c r="C28" s="16">
        <v>134071</v>
      </c>
      <c r="D28" s="16">
        <v>96741</v>
      </c>
      <c r="E28" s="16">
        <v>97605</v>
      </c>
      <c r="F28" s="16">
        <v>34947</v>
      </c>
      <c r="G28" s="16"/>
      <c r="H28" s="16"/>
      <c r="I28" s="16"/>
      <c r="J28" s="16"/>
      <c r="K28" s="16"/>
      <c r="L28" s="20" t="s">
        <v>164</v>
      </c>
      <c r="M28" s="21"/>
      <c r="N28" s="22">
        <v>139945</v>
      </c>
      <c r="O28" s="22">
        <v>89800</v>
      </c>
      <c r="P28" s="22">
        <v>3764</v>
      </c>
      <c r="Q28" s="22">
        <v>100</v>
      </c>
      <c r="R28" s="22">
        <v>100</v>
      </c>
      <c r="S28" s="22"/>
      <c r="T28" s="51">
        <v>3050</v>
      </c>
      <c r="U28" s="51">
        <v>2800</v>
      </c>
      <c r="V28" s="22"/>
    </row>
    <row r="29" spans="1:21" ht="12" customHeight="1">
      <c r="A29" s="26"/>
      <c r="B29" s="14" t="s">
        <v>187</v>
      </c>
      <c r="C29" s="16"/>
      <c r="D29" s="16"/>
      <c r="E29" s="16"/>
      <c r="F29" s="16"/>
      <c r="G29" s="16"/>
      <c r="H29" s="16"/>
      <c r="I29" s="16"/>
      <c r="J29" s="16"/>
      <c r="K29" s="16"/>
      <c r="T29" s="16"/>
      <c r="U29" s="16"/>
    </row>
    <row r="30" spans="1:22" ht="12" customHeight="1">
      <c r="A30" s="26"/>
      <c r="B30" s="15" t="s">
        <v>224</v>
      </c>
      <c r="C30" s="16">
        <v>13146</v>
      </c>
      <c r="D30" s="16"/>
      <c r="E30" s="16">
        <v>228740</v>
      </c>
      <c r="F30" s="16">
        <v>451889</v>
      </c>
      <c r="G30" s="16">
        <v>350121</v>
      </c>
      <c r="H30" s="16"/>
      <c r="I30" s="16">
        <v>5070</v>
      </c>
      <c r="J30" s="16">
        <v>5070</v>
      </c>
      <c r="K30" s="16"/>
      <c r="L30" s="10" t="s">
        <v>203</v>
      </c>
      <c r="O30" s="12">
        <v>878</v>
      </c>
      <c r="P30" s="12">
        <v>4100</v>
      </c>
      <c r="Q30" s="12">
        <v>827</v>
      </c>
      <c r="R30" s="12">
        <v>261600</v>
      </c>
      <c r="S30" s="12">
        <v>10600</v>
      </c>
      <c r="T30" s="50">
        <v>500731</v>
      </c>
      <c r="U30" s="50">
        <v>240792</v>
      </c>
      <c r="V30" s="12">
        <v>10600</v>
      </c>
    </row>
    <row r="31" spans="1:22" ht="12" customHeight="1">
      <c r="A31" s="26"/>
      <c r="B31" s="15" t="s">
        <v>169</v>
      </c>
      <c r="C31" s="16">
        <v>256707</v>
      </c>
      <c r="D31" s="16">
        <v>347781</v>
      </c>
      <c r="E31" s="16">
        <v>427967</v>
      </c>
      <c r="F31" s="16">
        <v>595127</v>
      </c>
      <c r="G31" s="16">
        <v>1025099</v>
      </c>
      <c r="H31" s="16">
        <v>102220</v>
      </c>
      <c r="I31" s="16">
        <v>537593</v>
      </c>
      <c r="J31" s="16">
        <v>537593</v>
      </c>
      <c r="K31" s="16">
        <v>2283</v>
      </c>
      <c r="L31" s="13"/>
      <c r="M31" s="13"/>
      <c r="N31" s="13"/>
      <c r="O31" s="13"/>
      <c r="P31" s="13"/>
      <c r="Q31" s="13"/>
      <c r="R31" s="13"/>
      <c r="S31" s="13"/>
      <c r="T31" s="16"/>
      <c r="U31" s="16"/>
      <c r="V31" s="13"/>
    </row>
    <row r="32" spans="1:22" ht="12" customHeight="1">
      <c r="A32" s="26"/>
      <c r="B32" s="15" t="s">
        <v>170</v>
      </c>
      <c r="C32" s="16"/>
      <c r="D32" s="16"/>
      <c r="E32" s="16">
        <v>1861</v>
      </c>
      <c r="F32" s="16">
        <v>960</v>
      </c>
      <c r="G32" s="16">
        <v>10203</v>
      </c>
      <c r="H32" s="16"/>
      <c r="I32" s="16">
        <v>366212</v>
      </c>
      <c r="J32" s="16">
        <v>366212</v>
      </c>
      <c r="K32" s="16"/>
      <c r="L32" s="10" t="s">
        <v>186</v>
      </c>
      <c r="M32" s="11"/>
      <c r="N32" s="12">
        <v>12240</v>
      </c>
      <c r="O32" s="12">
        <v>11769</v>
      </c>
      <c r="P32" s="12">
        <v>12584</v>
      </c>
      <c r="Q32" s="12">
        <v>11828</v>
      </c>
      <c r="R32" s="12">
        <v>11099</v>
      </c>
      <c r="S32" s="50">
        <v>12455</v>
      </c>
      <c r="T32" s="50">
        <v>16923</v>
      </c>
      <c r="U32" s="50">
        <v>11992</v>
      </c>
      <c r="V32" s="50">
        <v>13093</v>
      </c>
    </row>
    <row r="33" spans="1:22" ht="12" customHeight="1">
      <c r="A33" s="26"/>
      <c r="B33" s="15" t="s">
        <v>180</v>
      </c>
      <c r="C33" s="16">
        <v>800</v>
      </c>
      <c r="D33" s="16">
        <v>1400</v>
      </c>
      <c r="E33" s="16">
        <v>900</v>
      </c>
      <c r="F33" s="16">
        <v>1500</v>
      </c>
      <c r="G33" s="16">
        <v>1700</v>
      </c>
      <c r="H33" s="16"/>
      <c r="I33" s="16">
        <v>2100</v>
      </c>
      <c r="J33" s="16">
        <v>2100</v>
      </c>
      <c r="K33" s="16"/>
      <c r="L33" s="13"/>
      <c r="M33" s="13"/>
      <c r="N33" s="13"/>
      <c r="O33" s="13"/>
      <c r="P33" s="13"/>
      <c r="Q33" s="13"/>
      <c r="R33" s="13"/>
      <c r="S33" s="13"/>
      <c r="T33" s="16"/>
      <c r="U33" s="16"/>
      <c r="V33" s="13"/>
    </row>
    <row r="34" spans="1:22" ht="12" customHeight="1">
      <c r="A34" s="26"/>
      <c r="B34" s="15" t="s">
        <v>223</v>
      </c>
      <c r="C34" s="16"/>
      <c r="D34" s="16"/>
      <c r="E34" s="16">
        <v>48110</v>
      </c>
      <c r="F34" s="16">
        <v>3574</v>
      </c>
      <c r="G34" s="16"/>
      <c r="H34" s="16"/>
      <c r="I34" s="16">
        <v>2800</v>
      </c>
      <c r="J34" s="16">
        <v>2800</v>
      </c>
      <c r="K34" s="16"/>
      <c r="L34" s="10"/>
      <c r="M34" s="11"/>
      <c r="N34" s="12"/>
      <c r="O34" s="12"/>
      <c r="P34" s="12"/>
      <c r="Q34" s="12"/>
      <c r="R34" s="12"/>
      <c r="S34" s="12"/>
      <c r="T34" s="16"/>
      <c r="U34" s="16"/>
      <c r="V34" s="12"/>
    </row>
    <row r="35" spans="1:22" ht="12" customHeight="1">
      <c r="A35" s="26"/>
      <c r="B35" s="14" t="s">
        <v>190</v>
      </c>
      <c r="C35" s="16"/>
      <c r="D35" s="16"/>
      <c r="E35" s="16"/>
      <c r="F35" s="16"/>
      <c r="G35" s="16"/>
      <c r="H35" s="16"/>
      <c r="I35" s="16"/>
      <c r="J35" s="16"/>
      <c r="K35" s="16"/>
      <c r="L35" s="13"/>
      <c r="M35" s="13"/>
      <c r="N35" s="13"/>
      <c r="O35" s="13"/>
      <c r="P35" s="13"/>
      <c r="Q35" s="13"/>
      <c r="R35" s="13"/>
      <c r="S35" s="13"/>
      <c r="T35" s="16"/>
      <c r="U35" s="16"/>
      <c r="V35" s="13"/>
    </row>
    <row r="36" spans="1:22" ht="12" customHeight="1">
      <c r="A36" s="26"/>
      <c r="B36" s="15" t="s">
        <v>193</v>
      </c>
      <c r="C36" s="16">
        <v>100146</v>
      </c>
      <c r="D36" s="16">
        <v>123130</v>
      </c>
      <c r="E36" s="16">
        <v>148759</v>
      </c>
      <c r="F36" s="16">
        <v>103736</v>
      </c>
      <c r="G36" s="16"/>
      <c r="H36" s="16"/>
      <c r="I36" s="16">
        <v>164287</v>
      </c>
      <c r="J36" s="16">
        <v>164287</v>
      </c>
      <c r="K36" s="16"/>
      <c r="L36" s="17" t="s">
        <v>226</v>
      </c>
      <c r="M36" s="31"/>
      <c r="N36" s="13"/>
      <c r="O36" s="13"/>
      <c r="P36" s="13"/>
      <c r="Q36" s="57">
        <v>280119</v>
      </c>
      <c r="R36" s="57">
        <v>173039</v>
      </c>
      <c r="S36" s="12">
        <v>274500</v>
      </c>
      <c r="T36" s="12">
        <v>394644</v>
      </c>
      <c r="U36" s="12">
        <v>322369</v>
      </c>
      <c r="V36" s="12">
        <v>134800</v>
      </c>
    </row>
    <row r="37" spans="1:22" ht="12" customHeight="1">
      <c r="A37" s="26"/>
      <c r="B37" s="15" t="s">
        <v>194</v>
      </c>
      <c r="C37" s="16"/>
      <c r="D37" s="16"/>
      <c r="E37" s="16"/>
      <c r="F37" s="16"/>
      <c r="G37" s="16"/>
      <c r="H37" s="16"/>
      <c r="I37" s="16"/>
      <c r="J37" s="16"/>
      <c r="K37" s="16"/>
      <c r="L37" s="13"/>
      <c r="M37" s="13"/>
      <c r="N37" s="13"/>
      <c r="O37" s="13"/>
      <c r="P37" s="13"/>
      <c r="Q37" s="13"/>
      <c r="R37" s="13"/>
      <c r="S37" s="13"/>
      <c r="T37" s="16"/>
      <c r="U37" s="16"/>
      <c r="V37" s="13"/>
    </row>
    <row r="38" spans="1:22" ht="12" customHeight="1">
      <c r="A38" s="26"/>
      <c r="B38" s="15" t="s">
        <v>207</v>
      </c>
      <c r="C38" s="16">
        <v>17763</v>
      </c>
      <c r="D38" s="16">
        <v>28410</v>
      </c>
      <c r="E38" s="16">
        <v>33388</v>
      </c>
      <c r="F38" s="16">
        <v>10037</v>
      </c>
      <c r="G38" s="16">
        <v>19971</v>
      </c>
      <c r="H38" s="16">
        <v>354</v>
      </c>
      <c r="I38" s="16">
        <v>7338</v>
      </c>
      <c r="J38" s="16">
        <v>7338</v>
      </c>
      <c r="K38" s="16"/>
      <c r="L38" s="63" t="s">
        <v>230</v>
      </c>
      <c r="M38" s="63"/>
      <c r="N38" s="12">
        <v>647490</v>
      </c>
      <c r="O38" s="12">
        <v>584216</v>
      </c>
      <c r="P38" s="12">
        <v>819544</v>
      </c>
      <c r="Q38" s="12"/>
      <c r="R38" s="12"/>
      <c r="S38" s="12"/>
      <c r="T38" s="50"/>
      <c r="U38" s="50"/>
      <c r="V38" s="12"/>
    </row>
    <row r="39" spans="1:22" ht="12" customHeight="1">
      <c r="A39" s="26"/>
      <c r="B39" s="15" t="s">
        <v>201</v>
      </c>
      <c r="C39" s="16">
        <v>50359</v>
      </c>
      <c r="D39" s="16">
        <v>33739</v>
      </c>
      <c r="E39" s="16">
        <v>24913</v>
      </c>
      <c r="F39" s="16">
        <v>18619</v>
      </c>
      <c r="G39" s="16"/>
      <c r="H39" s="16"/>
      <c r="I39" s="16"/>
      <c r="J39" s="16"/>
      <c r="K39" s="16"/>
      <c r="L39" s="63"/>
      <c r="M39" s="63"/>
      <c r="N39" s="22"/>
      <c r="O39" s="22"/>
      <c r="P39" s="22"/>
      <c r="Q39" s="22"/>
      <c r="R39" s="22"/>
      <c r="S39" s="22"/>
      <c r="T39" s="16"/>
      <c r="U39" s="16"/>
      <c r="V39" s="22"/>
    </row>
    <row r="40" spans="1:22" ht="12" customHeight="1">
      <c r="A40" s="26"/>
      <c r="B40" s="15" t="s">
        <v>204</v>
      </c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37"/>
      <c r="N40" s="22"/>
      <c r="O40" s="22"/>
      <c r="P40" s="22"/>
      <c r="Q40" s="22"/>
      <c r="R40" s="22"/>
      <c r="S40" s="22"/>
      <c r="T40" s="16"/>
      <c r="U40" s="16"/>
      <c r="V40" s="22"/>
    </row>
    <row r="41" spans="1:22" ht="12" customHeight="1">
      <c r="A41" s="10" t="s">
        <v>173</v>
      </c>
      <c r="B41" s="11"/>
      <c r="C41" s="19">
        <f aca="true" t="shared" si="4" ref="C41:K41">SUM(C27:C39)</f>
        <v>3915420</v>
      </c>
      <c r="D41" s="19">
        <f t="shared" si="4"/>
        <v>4168796</v>
      </c>
      <c r="E41" s="19">
        <f t="shared" si="4"/>
        <v>4837944</v>
      </c>
      <c r="F41" s="19">
        <f t="shared" si="4"/>
        <v>4858896</v>
      </c>
      <c r="G41" s="19">
        <f>SUM(G27:G40)</f>
        <v>5011363</v>
      </c>
      <c r="H41" s="19">
        <f t="shared" si="4"/>
        <v>4835381</v>
      </c>
      <c r="I41" s="19">
        <f t="shared" si="4"/>
        <v>5815646</v>
      </c>
      <c r="J41" s="19">
        <f t="shared" si="4"/>
        <v>5815646</v>
      </c>
      <c r="K41" s="19">
        <f t="shared" si="4"/>
        <v>4585961</v>
      </c>
      <c r="L41" s="17"/>
      <c r="M41" s="31"/>
      <c r="N41" s="12"/>
      <c r="O41" s="12"/>
      <c r="P41" s="12"/>
      <c r="Q41" s="12"/>
      <c r="R41" s="12"/>
      <c r="S41" s="12"/>
      <c r="T41" s="19"/>
      <c r="U41" s="19"/>
      <c r="V41" s="12"/>
    </row>
    <row r="42" spans="1:22" ht="12" customHeight="1">
      <c r="A42" s="26"/>
      <c r="B42" s="14" t="s">
        <v>228</v>
      </c>
      <c r="C42" s="16">
        <v>200304</v>
      </c>
      <c r="D42" s="16">
        <v>198226</v>
      </c>
      <c r="E42" s="16">
        <v>186299</v>
      </c>
      <c r="F42" s="16">
        <v>330840</v>
      </c>
      <c r="G42" s="16">
        <v>384319</v>
      </c>
      <c r="H42" s="16">
        <v>306147</v>
      </c>
      <c r="I42" s="16">
        <v>380064</v>
      </c>
      <c r="J42" s="16">
        <v>367927</v>
      </c>
      <c r="K42" s="16">
        <v>267448</v>
      </c>
      <c r="L42" s="17"/>
      <c r="M42" s="31"/>
      <c r="N42" s="12"/>
      <c r="O42" s="12"/>
      <c r="P42" s="12"/>
      <c r="Q42" s="12"/>
      <c r="R42" s="12"/>
      <c r="S42" s="12"/>
      <c r="T42" s="50"/>
      <c r="U42" s="50"/>
      <c r="V42" s="12"/>
    </row>
    <row r="43" spans="1:22" ht="12" customHeight="1">
      <c r="A43" s="26"/>
      <c r="B43" s="14" t="s">
        <v>229</v>
      </c>
      <c r="C43" s="16">
        <v>271430</v>
      </c>
      <c r="D43" s="16">
        <v>371254</v>
      </c>
      <c r="E43" s="16">
        <v>1214958</v>
      </c>
      <c r="F43" s="16">
        <v>1283702</v>
      </c>
      <c r="G43" s="16">
        <v>1517250</v>
      </c>
      <c r="H43" s="16">
        <v>225997</v>
      </c>
      <c r="I43" s="16">
        <v>637826</v>
      </c>
      <c r="J43" s="16">
        <v>638779</v>
      </c>
      <c r="K43" s="16">
        <v>47552</v>
      </c>
      <c r="L43" s="17" t="s">
        <v>227</v>
      </c>
      <c r="M43" s="31"/>
      <c r="N43" s="12">
        <v>350317</v>
      </c>
      <c r="O43" s="12">
        <v>306772</v>
      </c>
      <c r="P43" s="12">
        <v>624899</v>
      </c>
      <c r="Q43" s="12">
        <v>258080</v>
      </c>
      <c r="R43" s="12">
        <v>611957</v>
      </c>
      <c r="S43" s="12">
        <v>642313</v>
      </c>
      <c r="T43" s="50">
        <v>674041</v>
      </c>
      <c r="U43" s="50">
        <v>660194</v>
      </c>
      <c r="V43" s="12">
        <v>1351898</v>
      </c>
    </row>
    <row r="44" spans="1:22" ht="12" customHeight="1">
      <c r="A44" s="10" t="s">
        <v>221</v>
      </c>
      <c r="B44" s="11"/>
      <c r="C44" s="33">
        <f aca="true" t="shared" si="5" ref="C44:K44">SUM(C42:C43)</f>
        <v>471734</v>
      </c>
      <c r="D44" s="33">
        <f t="shared" si="5"/>
        <v>569480</v>
      </c>
      <c r="E44" s="33">
        <f t="shared" si="5"/>
        <v>1401257</v>
      </c>
      <c r="F44" s="33">
        <f t="shared" si="5"/>
        <v>1614542</v>
      </c>
      <c r="G44" s="33">
        <f>SUM(G42:G43)</f>
        <v>1901569</v>
      </c>
      <c r="H44" s="33">
        <f t="shared" si="5"/>
        <v>532144</v>
      </c>
      <c r="I44" s="33">
        <f t="shared" si="5"/>
        <v>1017890</v>
      </c>
      <c r="J44" s="33">
        <f t="shared" si="5"/>
        <v>1006706</v>
      </c>
      <c r="K44" s="33">
        <f t="shared" si="5"/>
        <v>315000</v>
      </c>
      <c r="L44" s="17" t="s">
        <v>167</v>
      </c>
      <c r="M44" s="31"/>
      <c r="N44" s="12"/>
      <c r="O44" s="12"/>
      <c r="P44" s="12"/>
      <c r="Q44" s="12"/>
      <c r="R44" s="12"/>
      <c r="S44" s="12">
        <v>982476</v>
      </c>
      <c r="T44" s="33">
        <v>617143</v>
      </c>
      <c r="U44" s="33"/>
      <c r="V44" s="12">
        <v>641141</v>
      </c>
    </row>
    <row r="45" spans="1:22" ht="12" customHeight="1">
      <c r="A45" s="26"/>
      <c r="B45" s="14" t="s">
        <v>183</v>
      </c>
      <c r="C45" s="16">
        <v>339000</v>
      </c>
      <c r="D45" s="16">
        <v>317519</v>
      </c>
      <c r="E45" s="16">
        <v>700000</v>
      </c>
      <c r="F45" s="16">
        <v>1198052</v>
      </c>
      <c r="G45" s="16">
        <v>1194013</v>
      </c>
      <c r="H45" s="16">
        <v>1144128</v>
      </c>
      <c r="I45" s="16">
        <v>1053034</v>
      </c>
      <c r="J45" s="16">
        <v>812977</v>
      </c>
      <c r="K45" s="16">
        <v>1842604</v>
      </c>
      <c r="L45" s="13"/>
      <c r="M45" s="13"/>
      <c r="N45" s="13"/>
      <c r="O45" s="13"/>
      <c r="P45" s="13"/>
      <c r="Q45" s="13"/>
      <c r="R45" s="13"/>
      <c r="S45" s="13"/>
      <c r="T45" s="16"/>
      <c r="U45" s="16"/>
      <c r="V45" s="13"/>
    </row>
    <row r="46" spans="1:22" ht="12" customHeight="1">
      <c r="A46" s="34"/>
      <c r="B46" s="14" t="s">
        <v>184</v>
      </c>
      <c r="C46" s="16">
        <v>28891</v>
      </c>
      <c r="D46" s="16">
        <v>27077</v>
      </c>
      <c r="E46" s="16">
        <v>24561</v>
      </c>
      <c r="F46" s="16">
        <v>37480</v>
      </c>
      <c r="G46" s="16">
        <v>26680</v>
      </c>
      <c r="H46" s="16">
        <v>35200</v>
      </c>
      <c r="I46" s="16">
        <v>35671</v>
      </c>
      <c r="J46" s="16">
        <v>25148</v>
      </c>
      <c r="K46" s="16">
        <v>35200</v>
      </c>
      <c r="L46" s="17" t="s">
        <v>168</v>
      </c>
      <c r="M46" s="31"/>
      <c r="N46" s="12"/>
      <c r="O46" s="12"/>
      <c r="P46" s="12"/>
      <c r="Q46" s="12"/>
      <c r="R46" s="12"/>
      <c r="S46" s="12">
        <v>1878000</v>
      </c>
      <c r="T46" s="50"/>
      <c r="U46" s="50"/>
      <c r="V46" s="12">
        <v>1200000</v>
      </c>
    </row>
    <row r="47" spans="1:22" ht="12" customHeight="1">
      <c r="A47" s="34"/>
      <c r="B47" s="14" t="s">
        <v>211</v>
      </c>
      <c r="C47" s="16">
        <v>5</v>
      </c>
      <c r="D47" s="16"/>
      <c r="E47" s="16">
        <v>5000</v>
      </c>
      <c r="F47" s="16"/>
      <c r="G47" s="16"/>
      <c r="H47" s="16"/>
      <c r="I47" s="16"/>
      <c r="J47" s="16"/>
      <c r="K47" s="16"/>
      <c r="L47" s="13"/>
      <c r="M47" s="15" t="s">
        <v>171</v>
      </c>
      <c r="N47" s="28">
        <v>86930</v>
      </c>
      <c r="O47" s="28">
        <v>2628</v>
      </c>
      <c r="P47" s="28">
        <v>869</v>
      </c>
      <c r="Q47" s="28">
        <v>139337</v>
      </c>
      <c r="R47" s="28">
        <v>786</v>
      </c>
      <c r="S47" s="28"/>
      <c r="T47" s="28">
        <v>183208</v>
      </c>
      <c r="U47" s="28">
        <v>183208</v>
      </c>
      <c r="V47" s="28"/>
    </row>
    <row r="48" spans="1:22" ht="12" customHeight="1">
      <c r="A48" s="34"/>
      <c r="B48" s="14" t="s">
        <v>195</v>
      </c>
      <c r="C48" s="16"/>
      <c r="D48" s="16"/>
      <c r="E48" s="16"/>
      <c r="F48" s="16"/>
      <c r="G48" s="16"/>
      <c r="H48" s="16"/>
      <c r="I48" s="16"/>
      <c r="J48" s="16"/>
      <c r="K48" s="16"/>
      <c r="L48" s="13"/>
      <c r="M48" s="15" t="s">
        <v>210</v>
      </c>
      <c r="N48" s="28"/>
      <c r="O48" s="28">
        <v>17631</v>
      </c>
      <c r="P48" s="28">
        <v>16525</v>
      </c>
      <c r="Q48" s="28">
        <v>11180</v>
      </c>
      <c r="R48" s="28">
        <v>41927</v>
      </c>
      <c r="S48" s="28"/>
      <c r="T48" s="16">
        <v>27512</v>
      </c>
      <c r="U48" s="16">
        <v>27512</v>
      </c>
      <c r="V48" s="28"/>
    </row>
    <row r="49" spans="1:22" ht="12.75" customHeight="1">
      <c r="A49" s="34"/>
      <c r="B49" s="14" t="s">
        <v>196</v>
      </c>
      <c r="C49" s="16"/>
      <c r="D49" s="16"/>
      <c r="E49" s="16"/>
      <c r="F49" s="16"/>
      <c r="G49" s="16"/>
      <c r="H49" s="16"/>
      <c r="I49" s="16"/>
      <c r="J49" s="16"/>
      <c r="K49" s="16"/>
      <c r="L49" s="13"/>
      <c r="M49" s="15" t="s">
        <v>172</v>
      </c>
      <c r="N49" s="32">
        <v>343123</v>
      </c>
      <c r="O49" s="32">
        <v>-589463</v>
      </c>
      <c r="P49" s="32">
        <v>77884</v>
      </c>
      <c r="Q49" s="32">
        <v>159134</v>
      </c>
      <c r="R49" s="32">
        <v>-173995</v>
      </c>
      <c r="S49" s="32"/>
      <c r="T49" s="16"/>
      <c r="U49" s="16">
        <v>35106</v>
      </c>
      <c r="V49" s="32"/>
    </row>
    <row r="50" spans="1:22" ht="12" customHeight="1">
      <c r="A50" s="10" t="s">
        <v>191</v>
      </c>
      <c r="B50" s="35"/>
      <c r="C50" s="6">
        <f aca="true" t="shared" si="6" ref="C50:J50">SUM(C45:C49)</f>
        <v>367896</v>
      </c>
      <c r="D50" s="6">
        <f t="shared" si="6"/>
        <v>344596</v>
      </c>
      <c r="E50" s="6">
        <f t="shared" si="6"/>
        <v>729561</v>
      </c>
      <c r="F50" s="6">
        <f t="shared" si="6"/>
        <v>1235532</v>
      </c>
      <c r="G50" s="6">
        <f>SUM(G45:G49)</f>
        <v>1220693</v>
      </c>
      <c r="H50" s="6">
        <f t="shared" si="6"/>
        <v>1179328</v>
      </c>
      <c r="I50" s="6">
        <f t="shared" si="6"/>
        <v>1088705</v>
      </c>
      <c r="J50" s="6">
        <f t="shared" si="6"/>
        <v>838125</v>
      </c>
      <c r="K50" s="6">
        <v>1877804</v>
      </c>
      <c r="L50" s="13"/>
      <c r="M50" s="13"/>
      <c r="N50" s="13"/>
      <c r="O50" s="13"/>
      <c r="P50" s="13"/>
      <c r="Q50" s="13"/>
      <c r="R50" s="13"/>
      <c r="S50" s="13"/>
      <c r="T50" s="6"/>
      <c r="U50" s="6"/>
      <c r="V50" s="13"/>
    </row>
    <row r="51" spans="1:22" ht="12" customHeight="1">
      <c r="A51" s="10" t="s">
        <v>203</v>
      </c>
      <c r="B51" s="35"/>
      <c r="C51" s="6"/>
      <c r="D51" s="6">
        <v>517</v>
      </c>
      <c r="E51" s="6">
        <v>3579</v>
      </c>
      <c r="F51" s="6">
        <v>26806</v>
      </c>
      <c r="G51" s="6">
        <v>709716</v>
      </c>
      <c r="H51" s="6">
        <v>9482</v>
      </c>
      <c r="I51" s="6">
        <v>21080</v>
      </c>
      <c r="J51" s="6">
        <v>26029</v>
      </c>
      <c r="K51" s="6">
        <v>9482</v>
      </c>
      <c r="L51" s="13"/>
      <c r="M51" s="13"/>
      <c r="N51" s="13"/>
      <c r="O51" s="13"/>
      <c r="P51" s="13"/>
      <c r="Q51" s="13"/>
      <c r="R51" s="13"/>
      <c r="S51" s="13"/>
      <c r="T51" s="6"/>
      <c r="U51" s="6"/>
      <c r="V51" s="13"/>
    </row>
    <row r="52" spans="1:22" ht="12" customHeight="1">
      <c r="A52" s="10" t="s">
        <v>185</v>
      </c>
      <c r="B52" s="11"/>
      <c r="C52" s="6">
        <v>1357</v>
      </c>
      <c r="D52" s="6">
        <v>713</v>
      </c>
      <c r="E52" s="6">
        <v>1378</v>
      </c>
      <c r="F52" s="6">
        <v>1120</v>
      </c>
      <c r="G52" s="6">
        <v>942</v>
      </c>
      <c r="H52" s="6">
        <v>135</v>
      </c>
      <c r="I52" s="6">
        <v>284</v>
      </c>
      <c r="J52" s="6">
        <v>490</v>
      </c>
      <c r="K52" s="6">
        <v>210</v>
      </c>
      <c r="L52" s="13"/>
      <c r="M52" s="13"/>
      <c r="N52" s="13"/>
      <c r="O52" s="13"/>
      <c r="P52" s="13"/>
      <c r="Q52" s="13"/>
      <c r="R52" s="13"/>
      <c r="S52" s="13"/>
      <c r="T52" s="6"/>
      <c r="U52" s="6"/>
      <c r="V52" s="13"/>
    </row>
    <row r="53" spans="1:22" ht="12" customHeight="1">
      <c r="A53" s="10"/>
      <c r="B53" s="11"/>
      <c r="C53" s="36"/>
      <c r="D53" s="36"/>
      <c r="E53" s="36"/>
      <c r="F53" s="36"/>
      <c r="G53" s="36"/>
      <c r="H53" s="36"/>
      <c r="I53" s="36"/>
      <c r="J53" s="36"/>
      <c r="K53" s="36"/>
      <c r="L53" s="13"/>
      <c r="M53" s="13"/>
      <c r="N53" s="13"/>
      <c r="O53" s="13"/>
      <c r="P53" s="13"/>
      <c r="Q53" s="13"/>
      <c r="R53" s="13"/>
      <c r="S53" s="13"/>
      <c r="T53" s="36"/>
      <c r="U53" s="36"/>
      <c r="V53" s="13"/>
    </row>
    <row r="54" spans="1:22" ht="12" customHeight="1">
      <c r="A54" s="10" t="s">
        <v>232</v>
      </c>
      <c r="B54" s="31"/>
      <c r="C54" s="6">
        <v>926214</v>
      </c>
      <c r="D54" s="6">
        <v>812361</v>
      </c>
      <c r="E54" s="6">
        <v>1604456</v>
      </c>
      <c r="F54" s="6">
        <v>1568932</v>
      </c>
      <c r="G54" s="6">
        <v>1738496</v>
      </c>
      <c r="H54" s="6">
        <v>1878000</v>
      </c>
      <c r="I54" s="6">
        <v>2307356</v>
      </c>
      <c r="J54" s="6">
        <v>1838931</v>
      </c>
      <c r="K54" s="6">
        <v>1200000</v>
      </c>
      <c r="L54" s="13"/>
      <c r="M54" s="13"/>
      <c r="N54" s="13"/>
      <c r="O54" s="13"/>
      <c r="P54" s="13"/>
      <c r="Q54" s="13"/>
      <c r="R54" s="13"/>
      <c r="S54" s="13"/>
      <c r="T54" s="6"/>
      <c r="U54" s="6"/>
      <c r="V54" s="13"/>
    </row>
    <row r="55" spans="1:22" ht="12" customHeight="1">
      <c r="A55" s="10"/>
      <c r="B55" s="14"/>
      <c r="C55" s="6"/>
      <c r="D55" s="6"/>
      <c r="E55" s="6"/>
      <c r="F55" s="6"/>
      <c r="G55" s="6"/>
      <c r="H55" s="6"/>
      <c r="I55" s="6"/>
      <c r="J55" s="6"/>
      <c r="K55" s="6"/>
      <c r="L55" s="13"/>
      <c r="M55" s="13"/>
      <c r="N55" s="13"/>
      <c r="O55" s="13"/>
      <c r="P55" s="13"/>
      <c r="Q55" s="13"/>
      <c r="R55" s="13"/>
      <c r="S55" s="13"/>
      <c r="T55" s="6"/>
      <c r="U55" s="6"/>
      <c r="V55" s="13"/>
    </row>
    <row r="56" spans="1:22" ht="12" customHeight="1">
      <c r="A56" s="10" t="s">
        <v>205</v>
      </c>
      <c r="B56" s="14"/>
      <c r="C56" s="6"/>
      <c r="D56" s="6">
        <v>4085</v>
      </c>
      <c r="E56" s="6"/>
      <c r="F56" s="6"/>
      <c r="G56" s="6"/>
      <c r="H56" s="6"/>
      <c r="I56" s="6"/>
      <c r="J56" s="6"/>
      <c r="K56" s="6"/>
      <c r="L56" s="13"/>
      <c r="M56" s="13"/>
      <c r="N56" s="13"/>
      <c r="O56" s="13"/>
      <c r="P56" s="13"/>
      <c r="Q56" s="13"/>
      <c r="R56" s="13"/>
      <c r="S56" s="13"/>
      <c r="T56" s="6"/>
      <c r="U56" s="6"/>
      <c r="V56" s="13"/>
    </row>
    <row r="57" spans="1:22" ht="12" customHeight="1">
      <c r="A57" s="10" t="s">
        <v>212</v>
      </c>
      <c r="B57" s="14"/>
      <c r="C57" s="6"/>
      <c r="D57" s="6"/>
      <c r="E57" s="6">
        <v>33180</v>
      </c>
      <c r="F57" s="6"/>
      <c r="G57" s="6"/>
      <c r="H57" s="6"/>
      <c r="I57" s="6"/>
      <c r="J57" s="6"/>
      <c r="K57" s="6"/>
      <c r="L57" s="13"/>
      <c r="M57" s="13"/>
      <c r="N57" s="13"/>
      <c r="O57" s="13"/>
      <c r="P57" s="13"/>
      <c r="Q57" s="13"/>
      <c r="R57" s="13"/>
      <c r="S57" s="13"/>
      <c r="T57" s="6"/>
      <c r="U57" s="6"/>
      <c r="V57" s="13"/>
    </row>
    <row r="58" spans="1:22" ht="12" customHeight="1">
      <c r="A58" s="10" t="s">
        <v>233</v>
      </c>
      <c r="B58" s="14"/>
      <c r="C58" s="6"/>
      <c r="D58" s="6"/>
      <c r="E58" s="6"/>
      <c r="F58" s="6"/>
      <c r="G58" s="6">
        <v>110039</v>
      </c>
      <c r="H58" s="6"/>
      <c r="I58" s="6"/>
      <c r="J58" s="6"/>
      <c r="K58" s="6"/>
      <c r="L58" s="13"/>
      <c r="M58" s="13"/>
      <c r="N58" s="13"/>
      <c r="O58" s="13"/>
      <c r="P58" s="13"/>
      <c r="Q58" s="13"/>
      <c r="R58" s="13"/>
      <c r="S58" s="13"/>
      <c r="T58" s="6"/>
      <c r="U58" s="6"/>
      <c r="V58" s="13"/>
    </row>
    <row r="59" spans="1:22" ht="15" customHeight="1" thickBot="1">
      <c r="A59" s="26"/>
      <c r="B59" s="14" t="s">
        <v>199</v>
      </c>
      <c r="C59" s="16">
        <v>55027</v>
      </c>
      <c r="D59" s="16">
        <v>-242450</v>
      </c>
      <c r="E59" s="16">
        <v>13508</v>
      </c>
      <c r="F59" s="16">
        <v>-11894</v>
      </c>
      <c r="G59" s="16">
        <v>-703</v>
      </c>
      <c r="H59" s="16"/>
      <c r="I59" s="16"/>
      <c r="J59" s="16">
        <v>9918</v>
      </c>
      <c r="K59" s="16"/>
      <c r="L59" s="17"/>
      <c r="M59" s="13"/>
      <c r="N59" s="13"/>
      <c r="O59" s="13"/>
      <c r="P59" s="13"/>
      <c r="Q59" s="13"/>
      <c r="R59" s="13"/>
      <c r="S59" s="13"/>
      <c r="T59" s="16"/>
      <c r="U59" s="16"/>
      <c r="V59" s="13"/>
    </row>
    <row r="60" spans="1:22" ht="15.75" customHeight="1" thickBot="1">
      <c r="A60" s="73" t="s">
        <v>177</v>
      </c>
      <c r="B60" s="74"/>
      <c r="C60" s="7">
        <f>C19+C26+C41+C44+C50+C52+C53+C54+C55+C59</f>
        <v>12886282</v>
      </c>
      <c r="D60" s="7">
        <f>D19+D26+D41+D44+D50+D52+D53+D54+D55+D59+D56+D51</f>
        <v>14871821</v>
      </c>
      <c r="E60" s="7">
        <f>E19+E26+E41+E44+E50+E52+E53+E54+E55+E59+E56+E51+E57</f>
        <v>16687324</v>
      </c>
      <c r="F60" s="7">
        <f>F19+F26+F41+F44+F50+F52+F53+F54+F55+F59+F56+F51+F57</f>
        <v>18294296</v>
      </c>
      <c r="G60" s="7">
        <f>SUM(G19+G26+G41+G44+G50+G51+G52+G54+G58+G59)</f>
        <v>19835947</v>
      </c>
      <c r="H60" s="49">
        <f>H54+H53+H52+H51+H50+H44+H41+H26+H18+H8</f>
        <v>16088687</v>
      </c>
      <c r="I60" s="49">
        <f>I19+I26+I41+I44+I50+I52+I53+I54+I55+I59+I56+I51</f>
        <v>18684583</v>
      </c>
      <c r="J60" s="49">
        <f>J19+J26+J41+J44+J50+J52+J53+J54+J55+J59+J56+J51</f>
        <v>17974145</v>
      </c>
      <c r="K60" s="49">
        <f>K19+K26+K41+K44+K50+K52+K53+K54+K55+K59+K56+K51</f>
        <v>15306054</v>
      </c>
      <c r="L60" s="64" t="s">
        <v>176</v>
      </c>
      <c r="M60" s="65"/>
      <c r="N60" s="8">
        <f aca="true" t="shared" si="7" ref="N60:V60">SUM(N8:N59)-N24</f>
        <v>12105299</v>
      </c>
      <c r="O60" s="8">
        <f t="shared" si="7"/>
        <v>12601824</v>
      </c>
      <c r="P60" s="8">
        <f t="shared" si="7"/>
        <v>15064374</v>
      </c>
      <c r="Q60" s="8">
        <f t="shared" si="7"/>
        <v>16523587</v>
      </c>
      <c r="R60" s="8">
        <f>SUM(R8+R11+R13+R18+R20+R24+R26+R28+R30+R32+R36+R43+R47+R48+R49)</f>
        <v>17089896</v>
      </c>
      <c r="S60" s="8">
        <f t="shared" si="7"/>
        <v>16088687</v>
      </c>
      <c r="T60" s="8">
        <f t="shared" si="7"/>
        <v>18684583</v>
      </c>
      <c r="U60" s="8">
        <f t="shared" si="7"/>
        <v>16296515</v>
      </c>
      <c r="V60" s="8">
        <f t="shared" si="7"/>
        <v>15306054</v>
      </c>
    </row>
    <row r="61" spans="16:18" ht="13.5" customHeight="1">
      <c r="P61" s="9"/>
      <c r="Q61" s="9"/>
      <c r="R61" s="9"/>
    </row>
    <row r="62" spans="3:21" ht="12.75">
      <c r="C62" s="9"/>
      <c r="D62" s="9"/>
      <c r="E62" s="9"/>
      <c r="F62" s="9"/>
      <c r="G62" s="9"/>
      <c r="H62" s="9"/>
      <c r="I62" s="9"/>
      <c r="J62" s="9"/>
      <c r="K62" s="9"/>
      <c r="N62" s="9"/>
      <c r="O62" s="9"/>
      <c r="P62" s="9"/>
      <c r="Q62" s="9"/>
      <c r="R62" s="9"/>
      <c r="S62" s="9"/>
      <c r="T62" s="9"/>
      <c r="U62" s="9"/>
    </row>
    <row r="63" ht="16.5" customHeight="1"/>
  </sheetData>
  <mergeCells count="25">
    <mergeCell ref="L4:V4"/>
    <mergeCell ref="V5:V6"/>
    <mergeCell ref="D5:D6"/>
    <mergeCell ref="E5:E6"/>
    <mergeCell ref="K5:K6"/>
    <mergeCell ref="O5:O6"/>
    <mergeCell ref="P5:P6"/>
    <mergeCell ref="N5:N6"/>
    <mergeCell ref="Q5:Q6"/>
    <mergeCell ref="S5:U5"/>
    <mergeCell ref="A5:B5"/>
    <mergeCell ref="C1:K1"/>
    <mergeCell ref="A60:B60"/>
    <mergeCell ref="A3:K3"/>
    <mergeCell ref="C5:C6"/>
    <mergeCell ref="A4:K4"/>
    <mergeCell ref="F5:F6"/>
    <mergeCell ref="G5:G6"/>
    <mergeCell ref="H5:J5"/>
    <mergeCell ref="R5:R6"/>
    <mergeCell ref="L38:M39"/>
    <mergeCell ref="L60:M60"/>
    <mergeCell ref="L15:M15"/>
    <mergeCell ref="L5:M5"/>
    <mergeCell ref="L8:M8"/>
  </mergeCells>
  <printOptions horizontalCentered="1"/>
  <pageMargins left="0.3937007874015748" right="0.3937007874015748" top="0.5905511811023623" bottom="0" header="0.5118110236220472" footer="0.5118110236220472"/>
  <pageSetup horizontalDpi="300" verticalDpi="300" orientation="landscape" paperSize="9" scale="74" r:id="rId2"/>
  <headerFooter alignWithMargins="0">
    <oddHeader>&amp;C&amp;"Times New Roman CE,Normál"1. sz. kimutatás - &amp;P. oldal</oddHeader>
  </headerFooter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">
    <tabColor indexed="42"/>
  </sheetPr>
  <dimension ref="A1:C47"/>
  <sheetViews>
    <sheetView showGridLines="0" showZeros="0" workbookViewId="0" topLeftCell="A13">
      <selection activeCell="B34" sqref="B34"/>
    </sheetView>
  </sheetViews>
  <sheetFormatPr defaultColWidth="9.140625" defaultRowHeight="12.75"/>
  <cols>
    <col min="1" max="1" width="5.7109375" style="444" customWidth="1"/>
    <col min="2" max="2" width="74.7109375" style="442" customWidth="1"/>
    <col min="3" max="3" width="13.8515625" style="445" customWidth="1"/>
    <col min="4" max="16384" width="9.140625" style="442" customWidth="1"/>
  </cols>
  <sheetData>
    <row r="1" spans="1:3" ht="12.75">
      <c r="A1" s="441" t="s">
        <v>198</v>
      </c>
      <c r="C1" s="443" t="s">
        <v>1079</v>
      </c>
    </row>
    <row r="2" ht="38.25" customHeight="1"/>
    <row r="3" ht="48" customHeight="1"/>
    <row r="4" ht="18" customHeight="1" thickBot="1">
      <c r="C4" s="443" t="s">
        <v>151</v>
      </c>
    </row>
    <row r="5" spans="1:3" s="448" customFormat="1" ht="45" customHeight="1" thickBot="1">
      <c r="A5" s="446" t="s">
        <v>242</v>
      </c>
      <c r="B5" s="446" t="s">
        <v>243</v>
      </c>
      <c r="C5" s="447" t="s">
        <v>1080</v>
      </c>
    </row>
    <row r="6" spans="1:3" s="448" customFormat="1" ht="6.75" customHeight="1">
      <c r="A6" s="449"/>
      <c r="B6" s="450"/>
      <c r="C6" s="451"/>
    </row>
    <row r="7" spans="1:3" s="448" customFormat="1" ht="12.75" customHeight="1">
      <c r="A7" s="449" t="s">
        <v>247</v>
      </c>
      <c r="B7" s="452" t="s">
        <v>1081</v>
      </c>
      <c r="C7" s="453">
        <v>555982</v>
      </c>
    </row>
    <row r="8" spans="1:3" s="448" customFormat="1" ht="12.75" customHeight="1">
      <c r="A8" s="449" t="s">
        <v>249</v>
      </c>
      <c r="B8" s="452" t="s">
        <v>1082</v>
      </c>
      <c r="C8" s="453">
        <v>114112</v>
      </c>
    </row>
    <row r="9" spans="1:3" s="448" customFormat="1" ht="12.75" customHeight="1">
      <c r="A9" s="449" t="s">
        <v>251</v>
      </c>
      <c r="B9" s="452" t="s">
        <v>1083</v>
      </c>
      <c r="C9" s="453">
        <v>83895</v>
      </c>
    </row>
    <row r="10" ht="5.25" customHeight="1">
      <c r="A10" s="454"/>
    </row>
    <row r="11" spans="1:3" s="458" customFormat="1" ht="18" customHeight="1">
      <c r="A11" s="455"/>
      <c r="B11" s="456" t="s">
        <v>1084</v>
      </c>
      <c r="C11" s="457">
        <f>SUM(C7:C10)</f>
        <v>753989</v>
      </c>
    </row>
    <row r="12" ht="12" customHeight="1">
      <c r="C12" s="459"/>
    </row>
    <row r="13" spans="1:3" s="458" customFormat="1" ht="18" customHeight="1">
      <c r="A13" s="455"/>
      <c r="B13" s="456" t="s">
        <v>1085</v>
      </c>
      <c r="C13" s="457">
        <v>231775</v>
      </c>
    </row>
    <row r="14" spans="1:3" s="458" customFormat="1" ht="18" customHeight="1">
      <c r="A14" s="460"/>
      <c r="B14" s="461"/>
      <c r="C14" s="462"/>
    </row>
    <row r="15" spans="1:3" ht="11.25" customHeight="1">
      <c r="A15" s="444" t="s">
        <v>247</v>
      </c>
      <c r="B15" s="442" t="s">
        <v>1086</v>
      </c>
      <c r="C15" s="445">
        <v>10</v>
      </c>
    </row>
    <row r="16" spans="1:3" ht="15" customHeight="1">
      <c r="A16" s="444" t="s">
        <v>249</v>
      </c>
      <c r="B16" s="442" t="s">
        <v>1087</v>
      </c>
      <c r="C16" s="445">
        <v>5500</v>
      </c>
    </row>
    <row r="17" spans="1:3" s="458" customFormat="1" ht="14.25" customHeight="1">
      <c r="A17" s="444" t="s">
        <v>251</v>
      </c>
      <c r="B17" s="463" t="s">
        <v>1088</v>
      </c>
      <c r="C17" s="464">
        <v>5100</v>
      </c>
    </row>
    <row r="18" spans="1:3" s="458" customFormat="1" ht="14.25" customHeight="1">
      <c r="A18" s="444" t="s">
        <v>253</v>
      </c>
      <c r="B18" s="463" t="s">
        <v>1089</v>
      </c>
      <c r="C18" s="464">
        <v>4000</v>
      </c>
    </row>
    <row r="19" spans="1:3" s="458" customFormat="1" ht="14.25" customHeight="1">
      <c r="A19" s="444" t="s">
        <v>255</v>
      </c>
      <c r="B19" s="463" t="s">
        <v>1090</v>
      </c>
      <c r="C19" s="464">
        <v>7500</v>
      </c>
    </row>
    <row r="20" spans="1:3" s="458" customFormat="1" ht="14.25" customHeight="1">
      <c r="A20" s="444" t="s">
        <v>257</v>
      </c>
      <c r="B20" s="463" t="s">
        <v>1091</v>
      </c>
      <c r="C20" s="464">
        <v>7000</v>
      </c>
    </row>
    <row r="21" spans="1:3" s="458" customFormat="1" ht="14.25" customHeight="1">
      <c r="A21" s="444" t="s">
        <v>259</v>
      </c>
      <c r="B21" s="463" t="s">
        <v>1092</v>
      </c>
      <c r="C21" s="464">
        <v>9210</v>
      </c>
    </row>
    <row r="22" spans="1:3" s="458" customFormat="1" ht="14.25" customHeight="1">
      <c r="A22" s="444" t="s">
        <v>261</v>
      </c>
      <c r="B22" s="463" t="s">
        <v>1093</v>
      </c>
      <c r="C22" s="464">
        <v>500</v>
      </c>
    </row>
    <row r="23" spans="1:3" s="458" customFormat="1" ht="14.25" customHeight="1">
      <c r="A23" s="444" t="s">
        <v>263</v>
      </c>
      <c r="B23" s="463" t="s">
        <v>1094</v>
      </c>
      <c r="C23" s="464">
        <v>33167</v>
      </c>
    </row>
    <row r="24" spans="1:3" s="458" customFormat="1" ht="14.25" customHeight="1">
      <c r="A24" s="444" t="s">
        <v>265</v>
      </c>
      <c r="B24" s="463" t="s">
        <v>1095</v>
      </c>
      <c r="C24" s="464">
        <v>7000</v>
      </c>
    </row>
    <row r="25" spans="1:3" s="458" customFormat="1" ht="14.25" customHeight="1">
      <c r="A25" s="444" t="s">
        <v>267</v>
      </c>
      <c r="B25" s="463" t="s">
        <v>1096</v>
      </c>
      <c r="C25" s="464">
        <v>350</v>
      </c>
    </row>
    <row r="26" spans="1:3" s="458" customFormat="1" ht="14.25" customHeight="1">
      <c r="A26" s="444" t="s">
        <v>269</v>
      </c>
      <c r="B26" s="463" t="s">
        <v>1097</v>
      </c>
      <c r="C26" s="464">
        <v>8000</v>
      </c>
    </row>
    <row r="27" spans="1:3" s="458" customFormat="1" ht="14.25" customHeight="1">
      <c r="A27" s="444" t="s">
        <v>272</v>
      </c>
      <c r="B27" s="463" t="s">
        <v>1098</v>
      </c>
      <c r="C27" s="464">
        <v>12000</v>
      </c>
    </row>
    <row r="28" spans="1:3" s="458" customFormat="1" ht="14.25" customHeight="1">
      <c r="A28" s="444" t="s">
        <v>274</v>
      </c>
      <c r="B28" s="463" t="s">
        <v>1099</v>
      </c>
      <c r="C28" s="464">
        <v>800</v>
      </c>
    </row>
    <row r="29" spans="1:3" s="458" customFormat="1" ht="14.25" customHeight="1">
      <c r="A29" s="444" t="s">
        <v>276</v>
      </c>
      <c r="B29" s="463" t="s">
        <v>1100</v>
      </c>
      <c r="C29" s="464">
        <v>18000</v>
      </c>
    </row>
    <row r="30" spans="1:3" s="458" customFormat="1" ht="14.25" customHeight="1">
      <c r="A30" s="444" t="s">
        <v>278</v>
      </c>
      <c r="B30" s="463" t="s">
        <v>1101</v>
      </c>
      <c r="C30" s="464">
        <v>75000</v>
      </c>
    </row>
    <row r="31" spans="1:3" s="458" customFormat="1" ht="14.25" customHeight="1">
      <c r="A31" s="444" t="s">
        <v>280</v>
      </c>
      <c r="B31" s="463" t="s">
        <v>1102</v>
      </c>
      <c r="C31" s="464">
        <v>2040</v>
      </c>
    </row>
    <row r="32" spans="1:3" s="458" customFormat="1" ht="14.25" customHeight="1">
      <c r="A32" s="444" t="s">
        <v>282</v>
      </c>
      <c r="B32" s="463" t="s">
        <v>1103</v>
      </c>
      <c r="C32" s="464">
        <v>4800</v>
      </c>
    </row>
    <row r="33" spans="1:3" s="458" customFormat="1" ht="14.25" customHeight="1">
      <c r="A33" s="444" t="s">
        <v>754</v>
      </c>
      <c r="B33" s="463" t="s">
        <v>1104</v>
      </c>
      <c r="C33" s="464">
        <v>5760</v>
      </c>
    </row>
    <row r="34" spans="1:3" s="458" customFormat="1" ht="14.25" customHeight="1">
      <c r="A34" s="444" t="s">
        <v>798</v>
      </c>
      <c r="B34" s="463" t="s">
        <v>1105</v>
      </c>
      <c r="C34" s="464">
        <v>1200</v>
      </c>
    </row>
    <row r="35" spans="1:3" s="458" customFormat="1" ht="14.25" customHeight="1">
      <c r="A35" s="444" t="s">
        <v>801</v>
      </c>
      <c r="B35" s="463" t="s">
        <v>1106</v>
      </c>
      <c r="C35" s="464">
        <v>500</v>
      </c>
    </row>
    <row r="36" spans="1:3" s="458" customFormat="1" ht="14.25" customHeight="1">
      <c r="A36" s="444" t="s">
        <v>804</v>
      </c>
      <c r="B36" s="463" t="s">
        <v>1107</v>
      </c>
      <c r="C36" s="464">
        <v>8000</v>
      </c>
    </row>
    <row r="37" spans="1:3" s="458" customFormat="1" ht="14.25" customHeight="1">
      <c r="A37" s="444" t="s">
        <v>807</v>
      </c>
      <c r="B37" s="463" t="s">
        <v>1108</v>
      </c>
      <c r="C37" s="464">
        <v>10000</v>
      </c>
    </row>
    <row r="38" spans="1:3" s="458" customFormat="1" ht="14.25" customHeight="1">
      <c r="A38" s="444" t="s">
        <v>810</v>
      </c>
      <c r="B38" s="463" t="s">
        <v>1109</v>
      </c>
      <c r="C38" s="464">
        <v>800</v>
      </c>
    </row>
    <row r="39" spans="1:3" s="458" customFormat="1" ht="14.25" customHeight="1">
      <c r="A39" s="444" t="s">
        <v>813</v>
      </c>
      <c r="B39" s="463" t="s">
        <v>1110</v>
      </c>
      <c r="C39" s="464">
        <v>3500</v>
      </c>
    </row>
    <row r="40" spans="1:3" s="458" customFormat="1" ht="14.25" customHeight="1">
      <c r="A40" s="444" t="s">
        <v>816</v>
      </c>
      <c r="B40" s="463" t="s">
        <v>1111</v>
      </c>
      <c r="C40" s="464">
        <v>3000</v>
      </c>
    </row>
    <row r="41" spans="1:3" s="458" customFormat="1" ht="14.25" customHeight="1">
      <c r="A41" s="444" t="s">
        <v>819</v>
      </c>
      <c r="B41" s="463" t="s">
        <v>1112</v>
      </c>
      <c r="C41" s="464">
        <v>1500</v>
      </c>
    </row>
    <row r="42" spans="1:3" s="458" customFormat="1" ht="14.25" customHeight="1">
      <c r="A42" s="444" t="s">
        <v>822</v>
      </c>
      <c r="B42" s="442" t="s">
        <v>1113</v>
      </c>
      <c r="C42" s="464">
        <v>43701</v>
      </c>
    </row>
    <row r="43" spans="1:3" ht="14.25" customHeight="1">
      <c r="A43" s="444" t="s">
        <v>825</v>
      </c>
      <c r="B43" s="442" t="s">
        <v>1114</v>
      </c>
      <c r="C43" s="445">
        <v>3117</v>
      </c>
    </row>
    <row r="44" ht="12.75" customHeight="1" thickBot="1"/>
    <row r="45" spans="1:3" ht="19.5" customHeight="1" thickBot="1">
      <c r="A45" s="465"/>
      <c r="B45" s="466" t="s">
        <v>1115</v>
      </c>
      <c r="C45" s="467">
        <f>SUM(C15:C44)</f>
        <v>281055</v>
      </c>
    </row>
    <row r="46" spans="1:3" ht="16.5" customHeight="1" thickBot="1">
      <c r="A46" s="460"/>
      <c r="B46" s="461"/>
      <c r="C46" s="462"/>
    </row>
    <row r="47" spans="1:3" s="458" customFormat="1" ht="21" customHeight="1" thickBot="1">
      <c r="A47" s="465"/>
      <c r="B47" s="466" t="s">
        <v>1116</v>
      </c>
      <c r="C47" s="467">
        <f>SUM(C45+C13+C11)</f>
        <v>1266819</v>
      </c>
    </row>
  </sheetData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5">
    <tabColor indexed="41"/>
  </sheetPr>
  <dimension ref="A1:C30"/>
  <sheetViews>
    <sheetView showGridLines="0" showZeros="0" workbookViewId="0" topLeftCell="A4">
      <selection activeCell="D7" sqref="D7"/>
    </sheetView>
  </sheetViews>
  <sheetFormatPr defaultColWidth="9.140625" defaultRowHeight="12.75"/>
  <cols>
    <col min="1" max="1" width="10.7109375" style="469" customWidth="1"/>
    <col min="2" max="2" width="70.00390625" style="458" customWidth="1"/>
    <col min="3" max="3" width="14.28125" style="470" customWidth="1"/>
    <col min="4" max="16384" width="9.140625" style="458" customWidth="1"/>
  </cols>
  <sheetData>
    <row r="1" spans="1:3" ht="12.75">
      <c r="A1" s="458" t="s">
        <v>198</v>
      </c>
      <c r="C1" s="468" t="s">
        <v>1117</v>
      </c>
    </row>
    <row r="2" ht="50.25" customHeight="1"/>
    <row r="3" ht="48" customHeight="1"/>
    <row r="4" ht="18" customHeight="1" thickBot="1">
      <c r="C4" s="443" t="s">
        <v>151</v>
      </c>
    </row>
    <row r="5" spans="1:3" s="448" customFormat="1" ht="44.25" customHeight="1" thickBot="1">
      <c r="A5" s="446" t="s">
        <v>288</v>
      </c>
      <c r="B5" s="446" t="s">
        <v>243</v>
      </c>
      <c r="C5" s="447" t="s">
        <v>1080</v>
      </c>
    </row>
    <row r="6" spans="1:3" s="448" customFormat="1" ht="9.75" customHeight="1">
      <c r="A6" s="450"/>
      <c r="B6" s="450"/>
      <c r="C6" s="451"/>
    </row>
    <row r="7" spans="1:3" s="448" customFormat="1" ht="12.75" customHeight="1">
      <c r="A7" s="449" t="s">
        <v>247</v>
      </c>
      <c r="B7" s="452" t="s">
        <v>0</v>
      </c>
      <c r="C7" s="453">
        <v>33628</v>
      </c>
    </row>
    <row r="8" spans="1:3" s="448" customFormat="1" ht="18.75" customHeight="1">
      <c r="A8" s="449" t="s">
        <v>249</v>
      </c>
      <c r="B8" s="452" t="s">
        <v>1082</v>
      </c>
      <c r="C8" s="453">
        <v>5821</v>
      </c>
    </row>
    <row r="9" spans="1:3" ht="18" customHeight="1">
      <c r="A9" s="455"/>
      <c r="B9" s="456" t="s">
        <v>1</v>
      </c>
      <c r="C9" s="457">
        <f>SUM(C7:C8)</f>
        <v>39449</v>
      </c>
    </row>
    <row r="10" ht="12" customHeight="1"/>
    <row r="11" spans="1:3" ht="18" customHeight="1">
      <c r="A11" s="455"/>
      <c r="B11" s="456" t="s">
        <v>1085</v>
      </c>
      <c r="C11" s="457">
        <v>12318</v>
      </c>
    </row>
    <row r="12" ht="15.75" customHeight="1"/>
    <row r="13" spans="1:3" ht="19.5" customHeight="1">
      <c r="A13" s="471" t="s">
        <v>247</v>
      </c>
      <c r="B13" s="463" t="s">
        <v>1087</v>
      </c>
      <c r="C13" s="464">
        <v>50</v>
      </c>
    </row>
    <row r="14" spans="1:3" ht="19.5" customHeight="1">
      <c r="A14" s="471" t="s">
        <v>249</v>
      </c>
      <c r="B14" s="463" t="s">
        <v>1091</v>
      </c>
      <c r="C14" s="464">
        <v>20</v>
      </c>
    </row>
    <row r="15" spans="1:3" ht="19.5" customHeight="1">
      <c r="A15" s="471" t="s">
        <v>251</v>
      </c>
      <c r="B15" s="463" t="s">
        <v>2</v>
      </c>
      <c r="C15" s="464">
        <v>450</v>
      </c>
    </row>
    <row r="16" spans="1:3" ht="19.5" customHeight="1">
      <c r="A16" s="471" t="s">
        <v>253</v>
      </c>
      <c r="B16" s="463" t="s">
        <v>1095</v>
      </c>
      <c r="C16" s="464">
        <v>65</v>
      </c>
    </row>
    <row r="17" spans="1:3" ht="19.5" customHeight="1">
      <c r="A17" s="471" t="s">
        <v>255</v>
      </c>
      <c r="B17" s="463" t="s">
        <v>3</v>
      </c>
      <c r="C17" s="464">
        <v>410</v>
      </c>
    </row>
    <row r="18" spans="1:3" ht="19.5" customHeight="1">
      <c r="A18" s="471" t="s">
        <v>257</v>
      </c>
      <c r="B18" s="463" t="s">
        <v>4</v>
      </c>
      <c r="C18" s="464">
        <v>650</v>
      </c>
    </row>
    <row r="19" spans="1:3" ht="19.5" customHeight="1">
      <c r="A19" s="471" t="s">
        <v>259</v>
      </c>
      <c r="B19" s="463" t="s">
        <v>1099</v>
      </c>
      <c r="C19" s="464">
        <v>50</v>
      </c>
    </row>
    <row r="20" spans="1:3" ht="19.5" customHeight="1">
      <c r="A20" s="471" t="s">
        <v>261</v>
      </c>
      <c r="B20" s="463" t="s">
        <v>1100</v>
      </c>
      <c r="C20" s="464">
        <v>410</v>
      </c>
    </row>
    <row r="21" spans="1:3" ht="19.5" customHeight="1">
      <c r="A21" s="471" t="s">
        <v>263</v>
      </c>
      <c r="B21" s="463" t="s">
        <v>1101</v>
      </c>
      <c r="C21" s="464">
        <v>2861</v>
      </c>
    </row>
    <row r="22" spans="1:3" ht="19.5" customHeight="1">
      <c r="A22" s="471" t="s">
        <v>265</v>
      </c>
      <c r="B22" s="458" t="s">
        <v>5</v>
      </c>
      <c r="C22" s="464">
        <v>100</v>
      </c>
    </row>
    <row r="23" spans="1:3" ht="19.5" customHeight="1">
      <c r="A23" s="471" t="s">
        <v>267</v>
      </c>
      <c r="B23" s="463" t="s">
        <v>1113</v>
      </c>
      <c r="C23" s="464">
        <v>600</v>
      </c>
    </row>
    <row r="24" spans="1:3" ht="19.5" customHeight="1">
      <c r="A24" s="471" t="s">
        <v>269</v>
      </c>
      <c r="B24" s="463" t="s">
        <v>6</v>
      </c>
      <c r="C24" s="464">
        <v>20</v>
      </c>
    </row>
    <row r="25" spans="1:3" ht="19.5" customHeight="1">
      <c r="A25" s="471" t="s">
        <v>272</v>
      </c>
      <c r="B25" s="463" t="s">
        <v>7</v>
      </c>
      <c r="C25" s="464">
        <v>600</v>
      </c>
    </row>
    <row r="26" spans="1:3" ht="19.5" customHeight="1">
      <c r="A26" s="471" t="s">
        <v>274</v>
      </c>
      <c r="B26" s="463" t="s">
        <v>8</v>
      </c>
      <c r="C26" s="464">
        <v>10</v>
      </c>
    </row>
    <row r="27" spans="1:3" ht="18" customHeight="1">
      <c r="A27" s="469" t="s">
        <v>276</v>
      </c>
      <c r="B27" s="458" t="s">
        <v>1114</v>
      </c>
      <c r="C27" s="470">
        <v>20</v>
      </c>
    </row>
    <row r="28" spans="1:3" ht="20.25" customHeight="1">
      <c r="A28" s="455"/>
      <c r="B28" s="456" t="s">
        <v>9</v>
      </c>
      <c r="C28" s="457">
        <f>SUM(C13:C27)</f>
        <v>6316</v>
      </c>
    </row>
    <row r="29" spans="1:3" s="472" customFormat="1" ht="13.5" thickBot="1">
      <c r="A29" s="460"/>
      <c r="B29" s="461"/>
      <c r="C29" s="462"/>
    </row>
    <row r="30" spans="1:3" ht="21" customHeight="1" thickBot="1">
      <c r="A30" s="473" t="s">
        <v>17</v>
      </c>
      <c r="B30" s="474"/>
      <c r="C30" s="467">
        <f>C28+C11+C9</f>
        <v>58083</v>
      </c>
    </row>
  </sheetData>
  <mergeCells count="1">
    <mergeCell ref="A30:B30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6">
    <tabColor indexed="44"/>
  </sheetPr>
  <dimension ref="A1:C29"/>
  <sheetViews>
    <sheetView showGridLines="0" showZeros="0" workbookViewId="0" topLeftCell="A10">
      <selection activeCell="D7" sqref="D7"/>
    </sheetView>
  </sheetViews>
  <sheetFormatPr defaultColWidth="9.140625" defaultRowHeight="12.75"/>
  <cols>
    <col min="1" max="1" width="10.7109375" style="469" customWidth="1"/>
    <col min="2" max="2" width="71.00390625" style="458" customWidth="1"/>
    <col min="3" max="3" width="14.421875" style="470" customWidth="1"/>
    <col min="4" max="16384" width="9.140625" style="458" customWidth="1"/>
  </cols>
  <sheetData>
    <row r="1" spans="1:3" ht="12.75">
      <c r="A1" s="458" t="s">
        <v>198</v>
      </c>
      <c r="C1" s="468" t="s">
        <v>10</v>
      </c>
    </row>
    <row r="2" ht="50.25" customHeight="1"/>
    <row r="3" ht="48" customHeight="1"/>
    <row r="4" ht="27" customHeight="1" thickBot="1">
      <c r="C4" s="468" t="s">
        <v>151</v>
      </c>
    </row>
    <row r="5" spans="1:3" s="448" customFormat="1" ht="49.5" customHeight="1" thickBot="1">
      <c r="A5" s="446" t="s">
        <v>288</v>
      </c>
      <c r="B5" s="446" t="s">
        <v>243</v>
      </c>
      <c r="C5" s="447" t="s">
        <v>11</v>
      </c>
    </row>
    <row r="6" spans="1:3" s="448" customFormat="1" ht="15" customHeight="1">
      <c r="A6" s="450"/>
      <c r="B6" s="450"/>
      <c r="C6" s="451"/>
    </row>
    <row r="7" spans="1:3" s="448" customFormat="1" ht="15" customHeight="1">
      <c r="A7" s="449" t="s">
        <v>247</v>
      </c>
      <c r="B7" s="452" t="s">
        <v>0</v>
      </c>
      <c r="C7" s="453">
        <v>11764</v>
      </c>
    </row>
    <row r="8" spans="1:3" s="448" customFormat="1" ht="15" customHeight="1">
      <c r="A8" s="449" t="s">
        <v>249</v>
      </c>
      <c r="B8" s="452" t="s">
        <v>1082</v>
      </c>
      <c r="C8" s="453">
        <v>1082</v>
      </c>
    </row>
    <row r="9" spans="1:3" ht="18" customHeight="1">
      <c r="A9" s="455"/>
      <c r="B9" s="456" t="s">
        <v>1</v>
      </c>
      <c r="C9" s="457">
        <f>SUM(C7:C8)</f>
        <v>12846</v>
      </c>
    </row>
    <row r="10" ht="12" customHeight="1"/>
    <row r="11" spans="1:3" ht="18" customHeight="1">
      <c r="A11" s="455"/>
      <c r="B11" s="456" t="s">
        <v>1085</v>
      </c>
      <c r="C11" s="457">
        <v>3972</v>
      </c>
    </row>
    <row r="12" ht="15.75" customHeight="1"/>
    <row r="13" spans="1:3" ht="19.5" customHeight="1">
      <c r="A13" s="471" t="s">
        <v>247</v>
      </c>
      <c r="B13" s="463" t="s">
        <v>1087</v>
      </c>
      <c r="C13" s="464">
        <v>40</v>
      </c>
    </row>
    <row r="14" spans="1:3" ht="19.5" customHeight="1">
      <c r="A14" s="471" t="s">
        <v>249</v>
      </c>
      <c r="B14" s="463" t="s">
        <v>1091</v>
      </c>
      <c r="C14" s="464">
        <v>30</v>
      </c>
    </row>
    <row r="15" spans="1:3" ht="19.5" customHeight="1">
      <c r="A15" s="471" t="s">
        <v>251</v>
      </c>
      <c r="B15" s="463" t="s">
        <v>2</v>
      </c>
      <c r="C15" s="464">
        <v>150</v>
      </c>
    </row>
    <row r="16" spans="1:3" ht="19.5" customHeight="1">
      <c r="A16" s="471" t="s">
        <v>253</v>
      </c>
      <c r="B16" s="463" t="s">
        <v>12</v>
      </c>
      <c r="C16" s="464">
        <v>22</v>
      </c>
    </row>
    <row r="17" spans="1:3" ht="19.5" customHeight="1">
      <c r="A17" s="471" t="s">
        <v>255</v>
      </c>
      <c r="B17" s="463" t="s">
        <v>3</v>
      </c>
      <c r="C17" s="464">
        <v>240</v>
      </c>
    </row>
    <row r="18" spans="1:3" ht="19.5" customHeight="1">
      <c r="A18" s="471" t="s">
        <v>257</v>
      </c>
      <c r="B18" s="463" t="s">
        <v>4</v>
      </c>
      <c r="C18" s="464">
        <v>360</v>
      </c>
    </row>
    <row r="19" spans="1:3" ht="19.5" customHeight="1">
      <c r="A19" s="471" t="s">
        <v>259</v>
      </c>
      <c r="B19" s="463" t="s">
        <v>1099</v>
      </c>
      <c r="C19" s="464">
        <v>20</v>
      </c>
    </row>
    <row r="20" spans="1:3" ht="19.5" customHeight="1">
      <c r="A20" s="471" t="s">
        <v>261</v>
      </c>
      <c r="B20" s="463" t="s">
        <v>1100</v>
      </c>
      <c r="C20" s="464">
        <v>150</v>
      </c>
    </row>
    <row r="21" spans="1:3" ht="19.5" customHeight="1">
      <c r="A21" s="471" t="s">
        <v>263</v>
      </c>
      <c r="B21" s="463" t="s">
        <v>1101</v>
      </c>
      <c r="C21" s="464">
        <v>1937</v>
      </c>
    </row>
    <row r="22" spans="1:3" ht="19.5" customHeight="1">
      <c r="A22" s="471" t="s">
        <v>265</v>
      </c>
      <c r="B22" s="463" t="s">
        <v>1113</v>
      </c>
      <c r="C22" s="464">
        <v>260</v>
      </c>
    </row>
    <row r="23" spans="1:3" ht="19.5" customHeight="1">
      <c r="A23" s="471" t="s">
        <v>267</v>
      </c>
      <c r="B23" s="458" t="s">
        <v>1105</v>
      </c>
      <c r="C23" s="464">
        <v>200</v>
      </c>
    </row>
    <row r="24" spans="1:3" ht="18" customHeight="1">
      <c r="A24" s="471" t="s">
        <v>269</v>
      </c>
      <c r="B24" s="458" t="s">
        <v>1110</v>
      </c>
      <c r="C24" s="464">
        <v>100</v>
      </c>
    </row>
    <row r="25" spans="1:3" ht="18" customHeight="1">
      <c r="A25" s="471" t="s">
        <v>272</v>
      </c>
      <c r="B25" s="458" t="s">
        <v>8</v>
      </c>
      <c r="C25" s="464">
        <v>5</v>
      </c>
    </row>
    <row r="26" spans="1:3" ht="10.5" customHeight="1">
      <c r="A26" s="471"/>
      <c r="C26" s="464"/>
    </row>
    <row r="27" spans="1:3" ht="20.25" customHeight="1">
      <c r="A27" s="455"/>
      <c r="B27" s="456" t="s">
        <v>9</v>
      </c>
      <c r="C27" s="457">
        <f>SUM(C13:C26)</f>
        <v>3514</v>
      </c>
    </row>
    <row r="28" spans="1:3" s="472" customFormat="1" ht="13.5" thickBot="1">
      <c r="A28" s="460"/>
      <c r="B28" s="461"/>
      <c r="C28" s="462"/>
    </row>
    <row r="29" spans="1:3" ht="21" customHeight="1" thickBot="1">
      <c r="A29" s="473" t="s">
        <v>18</v>
      </c>
      <c r="B29" s="474"/>
      <c r="C29" s="467">
        <f>C27+C9+C11</f>
        <v>20332</v>
      </c>
    </row>
  </sheetData>
  <mergeCells count="1">
    <mergeCell ref="A29:B2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7">
    <tabColor indexed="46"/>
  </sheetPr>
  <dimension ref="A1:C33"/>
  <sheetViews>
    <sheetView showGridLines="0" showZeros="0" workbookViewId="0" topLeftCell="A19">
      <selection activeCell="D7" sqref="D7"/>
    </sheetView>
  </sheetViews>
  <sheetFormatPr defaultColWidth="9.140625" defaultRowHeight="12.75"/>
  <cols>
    <col min="1" max="1" width="10.7109375" style="469" customWidth="1"/>
    <col min="2" max="2" width="69.28125" style="458" customWidth="1"/>
    <col min="3" max="3" width="14.28125" style="470" customWidth="1"/>
    <col min="4" max="16384" width="9.140625" style="458" customWidth="1"/>
  </cols>
  <sheetData>
    <row r="1" spans="1:3" ht="12.75">
      <c r="A1" s="458" t="s">
        <v>198</v>
      </c>
      <c r="C1" s="468" t="s">
        <v>13</v>
      </c>
    </row>
    <row r="2" spans="1:3" ht="25.5" customHeight="1">
      <c r="A2" s="458"/>
      <c r="C2" s="468"/>
    </row>
    <row r="3" ht="37.5" customHeight="1"/>
    <row r="4" ht="50.25" customHeight="1"/>
    <row r="5" ht="18" customHeight="1" thickBot="1">
      <c r="C5" s="468" t="s">
        <v>151</v>
      </c>
    </row>
    <row r="6" spans="1:3" s="448" customFormat="1" ht="50.25" customHeight="1" thickBot="1">
      <c r="A6" s="446" t="s">
        <v>288</v>
      </c>
      <c r="B6" s="446" t="s">
        <v>243</v>
      </c>
      <c r="C6" s="447" t="s">
        <v>1080</v>
      </c>
    </row>
    <row r="7" spans="1:3" s="448" customFormat="1" ht="18" customHeight="1">
      <c r="A7" s="450"/>
      <c r="B7" s="450"/>
      <c r="C7" s="451"/>
    </row>
    <row r="8" spans="1:3" s="448" customFormat="1" ht="18" customHeight="1">
      <c r="A8" s="449" t="s">
        <v>247</v>
      </c>
      <c r="B8" s="452" t="s">
        <v>0</v>
      </c>
      <c r="C8" s="453">
        <v>51662</v>
      </c>
    </row>
    <row r="9" spans="1:3" s="448" customFormat="1" ht="18" customHeight="1">
      <c r="A9" s="449" t="s">
        <v>249</v>
      </c>
      <c r="B9" s="452" t="s">
        <v>1082</v>
      </c>
      <c r="C9" s="453">
        <v>12907</v>
      </c>
    </row>
    <row r="10" spans="1:3" ht="12" customHeight="1">
      <c r="A10" s="475"/>
      <c r="B10" s="476"/>
      <c r="C10" s="477"/>
    </row>
    <row r="11" spans="1:3" ht="18" customHeight="1">
      <c r="A11" s="455"/>
      <c r="B11" s="456" t="s">
        <v>1</v>
      </c>
      <c r="C11" s="457">
        <f>SUM(C8:C10)</f>
        <v>64569</v>
      </c>
    </row>
    <row r="12" ht="12" customHeight="1"/>
    <row r="13" spans="1:3" ht="18" customHeight="1">
      <c r="A13" s="455"/>
      <c r="B13" s="456" t="s">
        <v>1085</v>
      </c>
      <c r="C13" s="457">
        <v>19043</v>
      </c>
    </row>
    <row r="14" ht="15.75" customHeight="1"/>
    <row r="15" spans="1:3" ht="18" customHeight="1">
      <c r="A15" s="471" t="s">
        <v>247</v>
      </c>
      <c r="B15" s="463" t="s">
        <v>1087</v>
      </c>
      <c r="C15" s="464">
        <v>2000</v>
      </c>
    </row>
    <row r="16" spans="1:3" ht="18" customHeight="1">
      <c r="A16" s="471" t="s">
        <v>249</v>
      </c>
      <c r="B16" s="463" t="s">
        <v>1088</v>
      </c>
      <c r="C16" s="464">
        <v>35</v>
      </c>
    </row>
    <row r="17" spans="1:3" ht="18" customHeight="1">
      <c r="A17" s="471" t="s">
        <v>251</v>
      </c>
      <c r="B17" s="463" t="s">
        <v>14</v>
      </c>
      <c r="C17" s="464">
        <v>50</v>
      </c>
    </row>
    <row r="18" spans="1:3" ht="18" customHeight="1">
      <c r="A18" s="471" t="s">
        <v>253</v>
      </c>
      <c r="B18" s="463" t="s">
        <v>1091</v>
      </c>
      <c r="C18" s="464">
        <v>1093</v>
      </c>
    </row>
    <row r="19" spans="1:3" ht="18" customHeight="1">
      <c r="A19" s="471" t="s">
        <v>255</v>
      </c>
      <c r="B19" s="463" t="s">
        <v>1092</v>
      </c>
      <c r="C19" s="464">
        <v>1435</v>
      </c>
    </row>
    <row r="20" spans="1:3" ht="18" customHeight="1">
      <c r="A20" s="471" t="s">
        <v>257</v>
      </c>
      <c r="B20" s="463" t="s">
        <v>15</v>
      </c>
      <c r="C20" s="464">
        <v>115</v>
      </c>
    </row>
    <row r="21" spans="1:3" ht="18" customHeight="1">
      <c r="A21" s="471" t="s">
        <v>259</v>
      </c>
      <c r="B21" s="463" t="s">
        <v>16</v>
      </c>
      <c r="C21" s="464">
        <v>105</v>
      </c>
    </row>
    <row r="22" spans="1:3" ht="18" customHeight="1">
      <c r="A22" s="471" t="s">
        <v>261</v>
      </c>
      <c r="B22" s="463" t="s">
        <v>3</v>
      </c>
      <c r="C22" s="464">
        <v>980</v>
      </c>
    </row>
    <row r="23" spans="1:3" ht="18" customHeight="1">
      <c r="A23" s="471" t="s">
        <v>263</v>
      </c>
      <c r="B23" s="463" t="s">
        <v>4</v>
      </c>
      <c r="C23" s="464">
        <v>1230</v>
      </c>
    </row>
    <row r="24" spans="1:3" ht="18" customHeight="1">
      <c r="A24" s="471" t="s">
        <v>265</v>
      </c>
      <c r="B24" s="463" t="s">
        <v>1099</v>
      </c>
      <c r="C24" s="464">
        <v>100</v>
      </c>
    </row>
    <row r="25" spans="1:3" ht="18" customHeight="1">
      <c r="A25" s="471" t="s">
        <v>267</v>
      </c>
      <c r="B25" s="463" t="s">
        <v>1100</v>
      </c>
      <c r="C25" s="464">
        <v>450</v>
      </c>
    </row>
    <row r="26" spans="1:3" ht="18" customHeight="1">
      <c r="A26" s="471" t="s">
        <v>269</v>
      </c>
      <c r="B26" s="463" t="s">
        <v>1101</v>
      </c>
      <c r="C26" s="464">
        <v>7745</v>
      </c>
    </row>
    <row r="27" spans="1:3" ht="18" customHeight="1">
      <c r="A27" s="471" t="s">
        <v>272</v>
      </c>
      <c r="B27" s="463" t="s">
        <v>1113</v>
      </c>
      <c r="C27" s="464">
        <v>2309</v>
      </c>
    </row>
    <row r="28" spans="1:3" ht="18" customHeight="1">
      <c r="A28" s="471" t="s">
        <v>274</v>
      </c>
      <c r="B28" s="463" t="s">
        <v>1110</v>
      </c>
      <c r="C28" s="464">
        <v>100</v>
      </c>
    </row>
    <row r="29" spans="1:3" ht="18" customHeight="1">
      <c r="A29" s="471">
        <v>15</v>
      </c>
      <c r="B29" s="463" t="s">
        <v>1111</v>
      </c>
      <c r="C29" s="464">
        <v>100</v>
      </c>
    </row>
    <row r="30" spans="1:2" ht="17.25" customHeight="1">
      <c r="A30" s="471"/>
      <c r="B30" s="463"/>
    </row>
    <row r="31" spans="1:3" ht="18" customHeight="1">
      <c r="A31" s="455"/>
      <c r="B31" s="456" t="s">
        <v>9</v>
      </c>
      <c r="C31" s="457">
        <f>SUM(C15:C30)</f>
        <v>17847</v>
      </c>
    </row>
    <row r="32" spans="1:3" s="472" customFormat="1" ht="19.5" customHeight="1" thickBot="1">
      <c r="A32" s="460"/>
      <c r="B32" s="461"/>
      <c r="C32" s="462"/>
    </row>
    <row r="33" spans="1:3" ht="21" customHeight="1" thickBot="1">
      <c r="A33" s="473" t="s">
        <v>19</v>
      </c>
      <c r="B33" s="474"/>
      <c r="C33" s="467">
        <f>C31+C11+C13</f>
        <v>101459</v>
      </c>
    </row>
  </sheetData>
  <mergeCells count="1">
    <mergeCell ref="A33:B3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H78"/>
  <sheetViews>
    <sheetView workbookViewId="0" topLeftCell="A7">
      <selection activeCell="B17" sqref="B17:G17"/>
    </sheetView>
  </sheetViews>
  <sheetFormatPr defaultColWidth="9.140625" defaultRowHeight="12.75"/>
  <cols>
    <col min="1" max="3" width="9.140625" style="479" customWidth="1"/>
    <col min="4" max="4" width="20.28125" style="479" customWidth="1"/>
    <col min="5" max="6" width="9.140625" style="479" customWidth="1"/>
    <col min="7" max="7" width="10.00390625" style="479" customWidth="1"/>
    <col min="8" max="8" width="10.8515625" style="479" customWidth="1"/>
    <col min="9" max="16384" width="9.140625" style="479" customWidth="1"/>
  </cols>
  <sheetData>
    <row r="1" spans="1:8" ht="15.75" customHeight="1">
      <c r="A1" s="478" t="s">
        <v>198</v>
      </c>
      <c r="B1" s="478"/>
      <c r="C1" s="478"/>
      <c r="D1" s="478"/>
      <c r="G1" s="480" t="s">
        <v>20</v>
      </c>
      <c r="H1" s="480"/>
    </row>
    <row r="2" spans="1:8" ht="15.75" customHeight="1">
      <c r="A2" s="481"/>
      <c r="B2" s="481"/>
      <c r="C2" s="481"/>
      <c r="D2" s="481"/>
      <c r="E2" s="482"/>
      <c r="F2" s="482"/>
      <c r="G2" s="480"/>
      <c r="H2" s="480"/>
    </row>
    <row r="3" spans="1:8" ht="25.5" customHeight="1">
      <c r="A3" s="482"/>
      <c r="B3" s="482"/>
      <c r="C3" s="482"/>
      <c r="D3" s="482"/>
      <c r="E3" s="482"/>
      <c r="F3" s="482"/>
      <c r="G3" s="482"/>
      <c r="H3" s="482"/>
    </row>
    <row r="4" spans="1:8" ht="18.75">
      <c r="A4" s="483" t="s">
        <v>21</v>
      </c>
      <c r="B4" s="483"/>
      <c r="C4" s="483"/>
      <c r="D4" s="483"/>
      <c r="E4" s="483"/>
      <c r="F4" s="483"/>
      <c r="G4" s="483"/>
      <c r="H4" s="483"/>
    </row>
    <row r="5" spans="1:8" ht="21.75" customHeight="1">
      <c r="A5" s="483" t="s">
        <v>22</v>
      </c>
      <c r="B5" s="483"/>
      <c r="C5" s="483"/>
      <c r="D5" s="483"/>
      <c r="E5" s="483"/>
      <c r="F5" s="483"/>
      <c r="G5" s="483"/>
      <c r="H5" s="483"/>
    </row>
    <row r="6" spans="1:8" ht="17.25" customHeight="1">
      <c r="A6" s="482"/>
      <c r="B6" s="482"/>
      <c r="C6" s="482"/>
      <c r="D6" s="482"/>
      <c r="E6" s="482"/>
      <c r="F6" s="482"/>
      <c r="G6" s="482"/>
      <c r="H6" s="482"/>
    </row>
    <row r="7" spans="1:8" ht="20.25" customHeight="1" thickBot="1">
      <c r="A7" s="482"/>
      <c r="B7" s="482"/>
      <c r="C7" s="482"/>
      <c r="D7" s="482"/>
      <c r="E7" s="482"/>
      <c r="F7" s="482"/>
      <c r="G7" s="480" t="s">
        <v>151</v>
      </c>
      <c r="H7" s="480"/>
    </row>
    <row r="8" spans="1:8" ht="33.75" customHeight="1" thickBot="1">
      <c r="A8" s="484" t="s">
        <v>288</v>
      </c>
      <c r="B8" s="485" t="s">
        <v>243</v>
      </c>
      <c r="C8" s="486"/>
      <c r="D8" s="486"/>
      <c r="E8" s="486"/>
      <c r="F8" s="486"/>
      <c r="G8" s="487"/>
      <c r="H8" s="484" t="s">
        <v>237</v>
      </c>
    </row>
    <row r="9" spans="1:8" s="493" customFormat="1" ht="17.25" customHeight="1">
      <c r="A9" s="488" t="s">
        <v>23</v>
      </c>
      <c r="B9" s="489" t="s">
        <v>24</v>
      </c>
      <c r="C9" s="490"/>
      <c r="D9" s="490"/>
      <c r="E9" s="490"/>
      <c r="F9" s="490"/>
      <c r="G9" s="491"/>
      <c r="H9" s="492"/>
    </row>
    <row r="10" spans="1:8" ht="17.25" customHeight="1">
      <c r="A10" s="494" t="s">
        <v>247</v>
      </c>
      <c r="B10" s="495" t="s">
        <v>25</v>
      </c>
      <c r="C10" s="496"/>
      <c r="D10" s="496"/>
      <c r="E10" s="496"/>
      <c r="F10" s="496"/>
      <c r="G10" s="497"/>
      <c r="H10" s="498">
        <v>107886</v>
      </c>
    </row>
    <row r="11" spans="1:8" ht="17.25" customHeight="1">
      <c r="A11" s="494" t="s">
        <v>249</v>
      </c>
      <c r="B11" s="495" t="s">
        <v>26</v>
      </c>
      <c r="C11" s="496"/>
      <c r="D11" s="496"/>
      <c r="E11" s="496"/>
      <c r="F11" s="496"/>
      <c r="G11" s="497"/>
      <c r="H11" s="498">
        <v>13800</v>
      </c>
    </row>
    <row r="12" spans="1:8" ht="17.25" customHeight="1">
      <c r="A12" s="494" t="s">
        <v>251</v>
      </c>
      <c r="B12" s="495" t="s">
        <v>27</v>
      </c>
      <c r="C12" s="496"/>
      <c r="D12" s="496"/>
      <c r="E12" s="496"/>
      <c r="F12" s="496"/>
      <c r="G12" s="497"/>
      <c r="H12" s="498">
        <v>14870</v>
      </c>
    </row>
    <row r="13" spans="1:8" ht="10.5" customHeight="1">
      <c r="A13" s="494"/>
      <c r="B13" s="499"/>
      <c r="C13" s="500"/>
      <c r="D13" s="500"/>
      <c r="E13" s="500"/>
      <c r="F13" s="500"/>
      <c r="G13" s="501"/>
      <c r="H13" s="498"/>
    </row>
    <row r="14" spans="1:8" ht="18.75" customHeight="1">
      <c r="A14" s="502" t="s">
        <v>23</v>
      </c>
      <c r="B14" s="503" t="s">
        <v>28</v>
      </c>
      <c r="C14" s="504"/>
      <c r="D14" s="504"/>
      <c r="E14" s="504"/>
      <c r="F14" s="504"/>
      <c r="G14" s="505"/>
      <c r="H14" s="506">
        <f>SUM(H10:H13)</f>
        <v>136556</v>
      </c>
    </row>
    <row r="15" spans="1:8" ht="8.25" customHeight="1">
      <c r="A15" s="507"/>
      <c r="B15" s="508"/>
      <c r="C15" s="509"/>
      <c r="D15" s="509"/>
      <c r="E15" s="509"/>
      <c r="F15" s="509"/>
      <c r="G15" s="510"/>
      <c r="H15" s="511"/>
    </row>
    <row r="16" spans="1:8" s="517" customFormat="1" ht="18.75" customHeight="1">
      <c r="A16" s="512" t="s">
        <v>540</v>
      </c>
      <c r="B16" s="513" t="s">
        <v>29</v>
      </c>
      <c r="C16" s="514"/>
      <c r="D16" s="514"/>
      <c r="E16" s="514"/>
      <c r="F16" s="514"/>
      <c r="G16" s="515"/>
      <c r="H16" s="516"/>
    </row>
    <row r="17" spans="1:8" ht="17.25" customHeight="1">
      <c r="A17" s="494" t="s">
        <v>247</v>
      </c>
      <c r="B17" s="518" t="s">
        <v>30</v>
      </c>
      <c r="C17" s="519"/>
      <c r="D17" s="519"/>
      <c r="E17" s="519"/>
      <c r="F17" s="519"/>
      <c r="G17" s="520"/>
      <c r="H17" s="498">
        <v>24000</v>
      </c>
    </row>
    <row r="18" spans="1:8" ht="17.25" customHeight="1">
      <c r="A18" s="494" t="s">
        <v>249</v>
      </c>
      <c r="B18" s="495" t="s">
        <v>31</v>
      </c>
      <c r="C18" s="496"/>
      <c r="D18" s="496"/>
      <c r="E18" s="496"/>
      <c r="F18" s="496"/>
      <c r="G18" s="497"/>
      <c r="H18" s="498">
        <v>5242</v>
      </c>
    </row>
    <row r="19" spans="1:8" ht="17.25" customHeight="1">
      <c r="A19" s="494" t="s">
        <v>251</v>
      </c>
      <c r="B19" s="495" t="s">
        <v>32</v>
      </c>
      <c r="C19" s="496"/>
      <c r="D19" s="496"/>
      <c r="E19" s="496"/>
      <c r="F19" s="496"/>
      <c r="G19" s="497"/>
      <c r="H19" s="498">
        <v>690</v>
      </c>
    </row>
    <row r="20" spans="1:8" ht="17.25" customHeight="1">
      <c r="A20" s="494" t="s">
        <v>253</v>
      </c>
      <c r="B20" s="495" t="s">
        <v>33</v>
      </c>
      <c r="C20" s="496"/>
      <c r="D20" s="496"/>
      <c r="E20" s="496"/>
      <c r="F20" s="496"/>
      <c r="G20" s="497"/>
      <c r="H20" s="498">
        <v>9200</v>
      </c>
    </row>
    <row r="21" spans="1:8" ht="10.5" customHeight="1">
      <c r="A21" s="521"/>
      <c r="B21" s="509"/>
      <c r="C21" s="509"/>
      <c r="D21" s="509"/>
      <c r="E21" s="509"/>
      <c r="F21" s="509"/>
      <c r="G21" s="509"/>
      <c r="H21" s="511"/>
    </row>
    <row r="22" spans="1:8" ht="18.75" customHeight="1">
      <c r="A22" s="502" t="s">
        <v>540</v>
      </c>
      <c r="B22" s="503" t="s">
        <v>34</v>
      </c>
      <c r="C22" s="504"/>
      <c r="D22" s="504"/>
      <c r="E22" s="504"/>
      <c r="F22" s="504"/>
      <c r="G22" s="505"/>
      <c r="H22" s="506">
        <f>SUM(H17:H21)</f>
        <v>39132</v>
      </c>
    </row>
    <row r="23" spans="1:8" ht="6" customHeight="1">
      <c r="A23" s="494"/>
      <c r="B23" s="509"/>
      <c r="C23" s="509"/>
      <c r="D23" s="509"/>
      <c r="E23" s="509"/>
      <c r="F23" s="509"/>
      <c r="G23" s="509"/>
      <c r="H23" s="498"/>
    </row>
    <row r="24" spans="1:8" s="493" customFormat="1" ht="17.25" customHeight="1">
      <c r="A24" s="512" t="s">
        <v>564</v>
      </c>
      <c r="B24" s="514" t="s">
        <v>35</v>
      </c>
      <c r="C24" s="514"/>
      <c r="D24" s="514"/>
      <c r="E24" s="514"/>
      <c r="F24" s="514"/>
      <c r="G24" s="514"/>
      <c r="H24" s="516"/>
    </row>
    <row r="25" spans="1:8" ht="17.25" customHeight="1">
      <c r="A25" s="494" t="s">
        <v>247</v>
      </c>
      <c r="B25" s="518" t="s">
        <v>36</v>
      </c>
      <c r="C25" s="519"/>
      <c r="D25" s="519"/>
      <c r="E25" s="519"/>
      <c r="F25" s="519"/>
      <c r="G25" s="520"/>
      <c r="H25" s="498">
        <v>94917</v>
      </c>
    </row>
    <row r="26" spans="1:8" ht="17.25" customHeight="1">
      <c r="A26" s="494" t="s">
        <v>249</v>
      </c>
      <c r="B26" s="518" t="s">
        <v>37</v>
      </c>
      <c r="C26" s="519"/>
      <c r="D26" s="519"/>
      <c r="E26" s="519"/>
      <c r="F26" s="519"/>
      <c r="G26" s="520"/>
      <c r="H26" s="498">
        <v>216421</v>
      </c>
    </row>
    <row r="27" spans="1:8" ht="5.25" customHeight="1">
      <c r="A27" s="522"/>
      <c r="B27" s="499"/>
      <c r="C27" s="500"/>
      <c r="D27" s="500"/>
      <c r="E27" s="500"/>
      <c r="F27" s="500"/>
      <c r="G27" s="501"/>
      <c r="H27" s="523"/>
    </row>
    <row r="28" spans="1:8" s="525" customFormat="1" ht="16.5" customHeight="1">
      <c r="A28" s="502" t="s">
        <v>564</v>
      </c>
      <c r="B28" s="524" t="s">
        <v>38</v>
      </c>
      <c r="C28" s="524"/>
      <c r="D28" s="524"/>
      <c r="E28" s="524"/>
      <c r="F28" s="524"/>
      <c r="G28" s="524"/>
      <c r="H28" s="506">
        <f>SUM(H24:H27)</f>
        <v>311338</v>
      </c>
    </row>
    <row r="29" spans="1:8" s="525" customFormat="1" ht="9.75" customHeight="1">
      <c r="A29" s="526"/>
      <c r="B29" s="509"/>
      <c r="C29" s="509"/>
      <c r="D29" s="509"/>
      <c r="E29" s="509"/>
      <c r="F29" s="509"/>
      <c r="G29" s="509"/>
      <c r="H29" s="527"/>
    </row>
    <row r="30" spans="1:8" s="525" customFormat="1" ht="16.5" customHeight="1">
      <c r="A30" s="502" t="s">
        <v>644</v>
      </c>
      <c r="B30" s="505" t="s">
        <v>39</v>
      </c>
      <c r="C30" s="524"/>
      <c r="D30" s="524"/>
      <c r="E30" s="524"/>
      <c r="F30" s="524"/>
      <c r="G30" s="503"/>
      <c r="H30" s="506">
        <v>1800</v>
      </c>
    </row>
    <row r="31" spans="1:8" s="525" customFormat="1" ht="8.25" customHeight="1">
      <c r="A31" s="521"/>
      <c r="B31" s="509"/>
      <c r="C31" s="509"/>
      <c r="D31" s="509"/>
      <c r="E31" s="509"/>
      <c r="F31" s="509"/>
      <c r="G31" s="509"/>
      <c r="H31" s="511"/>
    </row>
    <row r="32" spans="1:8" s="493" customFormat="1" ht="17.25" customHeight="1">
      <c r="A32" s="512" t="s">
        <v>673</v>
      </c>
      <c r="B32" s="514" t="s">
        <v>40</v>
      </c>
      <c r="C32" s="514"/>
      <c r="D32" s="514"/>
      <c r="E32" s="514"/>
      <c r="F32" s="514"/>
      <c r="G32" s="514"/>
      <c r="H32" s="516"/>
    </row>
    <row r="33" spans="1:8" ht="17.25" customHeight="1">
      <c r="A33" s="494" t="s">
        <v>247</v>
      </c>
      <c r="B33" s="496" t="s">
        <v>41</v>
      </c>
      <c r="C33" s="496" t="s">
        <v>42</v>
      </c>
      <c r="D33" s="496"/>
      <c r="E33" s="496"/>
      <c r="F33" s="496"/>
      <c r="G33" s="496"/>
      <c r="H33" s="498">
        <v>2166</v>
      </c>
    </row>
    <row r="34" spans="1:8" ht="6.75" customHeight="1">
      <c r="A34" s="494"/>
      <c r="B34" s="500"/>
      <c r="C34" s="500"/>
      <c r="D34" s="500"/>
      <c r="E34" s="500"/>
      <c r="F34" s="500"/>
      <c r="G34" s="500"/>
      <c r="H34" s="498"/>
    </row>
    <row r="35" spans="1:8" s="528" customFormat="1" ht="17.25" customHeight="1">
      <c r="A35" s="502" t="s">
        <v>673</v>
      </c>
      <c r="B35" s="504" t="s">
        <v>43</v>
      </c>
      <c r="C35" s="504"/>
      <c r="D35" s="504"/>
      <c r="E35" s="504"/>
      <c r="F35" s="504"/>
      <c r="G35" s="504"/>
      <c r="H35" s="506">
        <f>SUM(H33:H34)</f>
        <v>2166</v>
      </c>
    </row>
    <row r="36" spans="1:8" s="528" customFormat="1" ht="5.25" customHeight="1">
      <c r="A36" s="521"/>
      <c r="B36" s="509"/>
      <c r="C36" s="509"/>
      <c r="D36" s="509"/>
      <c r="E36" s="509"/>
      <c r="F36" s="509"/>
      <c r="G36" s="509"/>
      <c r="H36" s="511"/>
    </row>
    <row r="37" spans="1:8" s="528" customFormat="1" ht="17.25" customHeight="1">
      <c r="A37" s="521" t="s">
        <v>693</v>
      </c>
      <c r="B37" s="529" t="s">
        <v>44</v>
      </c>
      <c r="C37" s="529"/>
      <c r="D37" s="529"/>
      <c r="E37" s="529"/>
      <c r="F37" s="529"/>
      <c r="G37" s="529"/>
      <c r="H37" s="511">
        <v>1000</v>
      </c>
    </row>
    <row r="38" spans="1:8" s="528" customFormat="1" ht="6.75" customHeight="1">
      <c r="A38" s="521"/>
      <c r="B38" s="509"/>
      <c r="C38" s="509"/>
      <c r="D38" s="509"/>
      <c r="E38" s="509"/>
      <c r="F38" s="509"/>
      <c r="G38" s="509"/>
      <c r="H38" s="511"/>
    </row>
    <row r="39" spans="1:8" s="528" customFormat="1" ht="17.25" customHeight="1">
      <c r="A39" s="521" t="s">
        <v>45</v>
      </c>
      <c r="B39" s="529" t="s">
        <v>46</v>
      </c>
      <c r="C39" s="529"/>
      <c r="D39" s="529"/>
      <c r="E39" s="529"/>
      <c r="F39" s="529"/>
      <c r="G39" s="529"/>
      <c r="H39" s="511">
        <v>90372</v>
      </c>
    </row>
    <row r="40" spans="1:8" s="528" customFormat="1" ht="6.75" customHeight="1">
      <c r="A40" s="521"/>
      <c r="B40" s="509"/>
      <c r="C40" s="509"/>
      <c r="D40" s="509"/>
      <c r="E40" s="509"/>
      <c r="F40" s="509"/>
      <c r="G40" s="509"/>
      <c r="H40" s="511"/>
    </row>
    <row r="41" spans="1:8" s="528" customFormat="1" ht="17.25" customHeight="1">
      <c r="A41" s="521" t="s">
        <v>758</v>
      </c>
      <c r="B41" s="529" t="s">
        <v>47</v>
      </c>
      <c r="C41" s="529"/>
      <c r="D41" s="529"/>
      <c r="E41" s="529"/>
      <c r="F41" s="529"/>
      <c r="G41" s="529"/>
      <c r="H41" s="511">
        <v>47732</v>
      </c>
    </row>
    <row r="42" spans="1:8" ht="7.5" customHeight="1" thickBot="1">
      <c r="A42" s="530"/>
      <c r="B42" s="531"/>
      <c r="C42" s="531"/>
      <c r="D42" s="531"/>
      <c r="E42" s="531"/>
      <c r="F42" s="531"/>
      <c r="G42" s="531"/>
      <c r="H42" s="532"/>
    </row>
    <row r="43" spans="1:8" ht="17.25" customHeight="1" thickBot="1">
      <c r="A43" s="533"/>
      <c r="B43" s="534" t="s">
        <v>177</v>
      </c>
      <c r="C43" s="534"/>
      <c r="D43" s="534"/>
      <c r="E43" s="534"/>
      <c r="F43" s="534"/>
      <c r="G43" s="534"/>
      <c r="H43" s="535">
        <f>H35+H30+H28+H22+H14+H37+H39+H41</f>
        <v>630096</v>
      </c>
    </row>
    <row r="44" spans="1:7" ht="12.75">
      <c r="A44" s="536"/>
      <c r="B44" s="531"/>
      <c r="C44" s="531"/>
      <c r="D44" s="531"/>
      <c r="E44" s="531"/>
      <c r="F44" s="531"/>
      <c r="G44" s="531"/>
    </row>
    <row r="45" spans="1:7" ht="12.75">
      <c r="A45" s="536"/>
      <c r="B45" s="531"/>
      <c r="C45" s="531"/>
      <c r="D45" s="531"/>
      <c r="E45" s="531"/>
      <c r="F45" s="531"/>
      <c r="G45" s="531"/>
    </row>
    <row r="46" spans="1:7" ht="12.75">
      <c r="A46" s="536"/>
      <c r="B46" s="531"/>
      <c r="C46" s="531"/>
      <c r="D46" s="531"/>
      <c r="E46" s="531"/>
      <c r="F46" s="531"/>
      <c r="G46" s="531"/>
    </row>
    <row r="47" spans="1:7" ht="12.75">
      <c r="A47" s="531"/>
      <c r="B47" s="531"/>
      <c r="C47" s="531"/>
      <c r="D47" s="531"/>
      <c r="E47" s="531"/>
      <c r="F47" s="531"/>
      <c r="G47" s="531"/>
    </row>
    <row r="48" spans="1:7" ht="12.75">
      <c r="A48" s="531"/>
      <c r="B48" s="531"/>
      <c r="C48" s="531"/>
      <c r="D48" s="531"/>
      <c r="E48" s="531"/>
      <c r="F48" s="531"/>
      <c r="G48" s="531"/>
    </row>
    <row r="49" spans="1:7" ht="12.75">
      <c r="A49" s="531"/>
      <c r="B49" s="531"/>
      <c r="C49" s="531"/>
      <c r="D49" s="531"/>
      <c r="E49" s="531"/>
      <c r="F49" s="531"/>
      <c r="G49" s="531"/>
    </row>
    <row r="50" spans="1:7" ht="12.75">
      <c r="A50" s="531"/>
      <c r="B50" s="531"/>
      <c r="C50" s="531"/>
      <c r="D50" s="531"/>
      <c r="E50" s="531"/>
      <c r="F50" s="531"/>
      <c r="G50" s="531"/>
    </row>
    <row r="51" spans="1:7" ht="12.75">
      <c r="A51" s="531"/>
      <c r="B51" s="531"/>
      <c r="C51" s="531"/>
      <c r="D51" s="531"/>
      <c r="E51" s="531"/>
      <c r="F51" s="531"/>
      <c r="G51" s="531"/>
    </row>
    <row r="52" spans="1:7" ht="12.75">
      <c r="A52" s="531"/>
      <c r="B52" s="531"/>
      <c r="C52" s="531"/>
      <c r="D52" s="531"/>
      <c r="E52" s="531"/>
      <c r="F52" s="531"/>
      <c r="G52" s="531"/>
    </row>
    <row r="53" spans="1:7" ht="12.75">
      <c r="A53" s="531"/>
      <c r="B53" s="531"/>
      <c r="C53" s="531"/>
      <c r="D53" s="531"/>
      <c r="E53" s="531"/>
      <c r="F53" s="531"/>
      <c r="G53" s="531"/>
    </row>
    <row r="54" spans="1:7" ht="12.75">
      <c r="A54" s="531"/>
      <c r="B54" s="531"/>
      <c r="C54" s="531"/>
      <c r="D54" s="531"/>
      <c r="E54" s="531"/>
      <c r="F54" s="531"/>
      <c r="G54" s="531"/>
    </row>
    <row r="55" spans="1:7" ht="12.75">
      <c r="A55" s="531"/>
      <c r="B55" s="531"/>
      <c r="C55" s="531"/>
      <c r="D55" s="531"/>
      <c r="E55" s="531"/>
      <c r="F55" s="531"/>
      <c r="G55" s="531"/>
    </row>
    <row r="56" spans="1:7" ht="12.75">
      <c r="A56" s="537"/>
      <c r="B56" s="537"/>
      <c r="C56" s="537"/>
      <c r="D56" s="537"/>
      <c r="E56" s="537"/>
      <c r="F56" s="537"/>
      <c r="G56" s="537"/>
    </row>
    <row r="57" spans="1:7" ht="12.75">
      <c r="A57" s="537"/>
      <c r="B57" s="537"/>
      <c r="C57" s="537"/>
      <c r="D57" s="537"/>
      <c r="E57" s="537"/>
      <c r="F57" s="537"/>
      <c r="G57" s="537"/>
    </row>
    <row r="58" spans="1:7" ht="12.75">
      <c r="A58" s="537"/>
      <c r="B58" s="537"/>
      <c r="C58" s="537"/>
      <c r="D58" s="537"/>
      <c r="E58" s="537"/>
      <c r="F58" s="537"/>
      <c r="G58" s="537"/>
    </row>
    <row r="59" spans="1:7" ht="12.75">
      <c r="A59" s="537"/>
      <c r="B59" s="537"/>
      <c r="C59" s="537"/>
      <c r="D59" s="537"/>
      <c r="E59" s="537"/>
      <c r="F59" s="537"/>
      <c r="G59" s="537"/>
    </row>
    <row r="60" spans="1:7" ht="12.75">
      <c r="A60" s="537"/>
      <c r="B60" s="537"/>
      <c r="C60" s="537"/>
      <c r="D60" s="537"/>
      <c r="E60" s="537"/>
      <c r="F60" s="537"/>
      <c r="G60" s="537"/>
    </row>
    <row r="61" spans="1:7" ht="12.75">
      <c r="A61" s="537"/>
      <c r="B61" s="537"/>
      <c r="C61" s="537"/>
      <c r="D61" s="537"/>
      <c r="E61" s="537"/>
      <c r="F61" s="537"/>
      <c r="G61" s="537"/>
    </row>
    <row r="62" spans="1:7" ht="12.75">
      <c r="A62" s="537"/>
      <c r="B62" s="537"/>
      <c r="C62" s="537"/>
      <c r="D62" s="537"/>
      <c r="E62" s="537"/>
      <c r="F62" s="537"/>
      <c r="G62" s="537"/>
    </row>
    <row r="63" spans="1:7" ht="12.75">
      <c r="A63" s="537"/>
      <c r="B63" s="537"/>
      <c r="C63" s="537"/>
      <c r="D63" s="537"/>
      <c r="E63" s="537"/>
      <c r="F63" s="537"/>
      <c r="G63" s="537"/>
    </row>
    <row r="64" spans="1:7" ht="12.75">
      <c r="A64" s="537"/>
      <c r="B64" s="537"/>
      <c r="C64" s="537"/>
      <c r="D64" s="537"/>
      <c r="E64" s="537"/>
      <c r="F64" s="537"/>
      <c r="G64" s="537"/>
    </row>
    <row r="65" spans="1:7" ht="12.75">
      <c r="A65" s="537"/>
      <c r="B65" s="537"/>
      <c r="C65" s="537"/>
      <c r="D65" s="537"/>
      <c r="E65" s="537"/>
      <c r="F65" s="537"/>
      <c r="G65" s="537"/>
    </row>
    <row r="66" spans="1:7" ht="12.75">
      <c r="A66" s="537"/>
      <c r="B66" s="537"/>
      <c r="C66" s="537"/>
      <c r="D66" s="537"/>
      <c r="E66" s="537"/>
      <c r="F66" s="537"/>
      <c r="G66" s="537"/>
    </row>
    <row r="67" spans="1:7" ht="12.75">
      <c r="A67" s="537"/>
      <c r="B67" s="537"/>
      <c r="C67" s="537"/>
      <c r="D67" s="537"/>
      <c r="E67" s="537"/>
      <c r="F67" s="537"/>
      <c r="G67" s="537"/>
    </row>
    <row r="68" spans="1:7" ht="12.75">
      <c r="A68" s="537"/>
      <c r="B68" s="537"/>
      <c r="C68" s="537"/>
      <c r="D68" s="537"/>
      <c r="E68" s="537"/>
      <c r="F68" s="537"/>
      <c r="G68" s="537"/>
    </row>
    <row r="69" spans="1:7" ht="12.75">
      <c r="A69" s="537"/>
      <c r="B69" s="537"/>
      <c r="C69" s="537"/>
      <c r="D69" s="537"/>
      <c r="E69" s="537"/>
      <c r="F69" s="537"/>
      <c r="G69" s="537"/>
    </row>
    <row r="70" spans="1:7" ht="12.75">
      <c r="A70" s="537"/>
      <c r="B70" s="537"/>
      <c r="C70" s="537"/>
      <c r="D70" s="537"/>
      <c r="E70" s="537"/>
      <c r="F70" s="537"/>
      <c r="G70" s="537"/>
    </row>
    <row r="71" spans="1:7" ht="12.75">
      <c r="A71" s="537"/>
      <c r="B71" s="537"/>
      <c r="C71" s="537"/>
      <c r="D71" s="537"/>
      <c r="E71" s="537"/>
      <c r="F71" s="537"/>
      <c r="G71" s="537"/>
    </row>
    <row r="72" spans="1:7" ht="12.75">
      <c r="A72" s="537"/>
      <c r="B72" s="537"/>
      <c r="C72" s="537"/>
      <c r="D72" s="537"/>
      <c r="E72" s="537"/>
      <c r="F72" s="537"/>
      <c r="G72" s="537"/>
    </row>
    <row r="73" spans="1:7" ht="12.75">
      <c r="A73" s="537"/>
      <c r="B73" s="537"/>
      <c r="C73" s="537"/>
      <c r="D73" s="537"/>
      <c r="E73" s="537"/>
      <c r="F73" s="537"/>
      <c r="G73" s="537"/>
    </row>
    <row r="74" spans="1:7" ht="12.75">
      <c r="A74" s="537"/>
      <c r="B74" s="537"/>
      <c r="C74" s="537"/>
      <c r="D74" s="537"/>
      <c r="E74" s="537"/>
      <c r="F74" s="537"/>
      <c r="G74" s="537"/>
    </row>
    <row r="75" spans="1:7" ht="12.75">
      <c r="A75" s="537"/>
      <c r="B75" s="537"/>
      <c r="C75" s="537"/>
      <c r="D75" s="537"/>
      <c r="E75" s="537"/>
      <c r="F75" s="537"/>
      <c r="G75" s="537"/>
    </row>
    <row r="76" spans="1:7" ht="12.75">
      <c r="A76" s="537"/>
      <c r="B76" s="537"/>
      <c r="C76" s="537"/>
      <c r="D76" s="537"/>
      <c r="E76" s="537"/>
      <c r="F76" s="537"/>
      <c r="G76" s="537"/>
    </row>
    <row r="77" spans="1:7" ht="12.75">
      <c r="A77" s="537"/>
      <c r="B77" s="537"/>
      <c r="C77" s="537"/>
      <c r="D77" s="537"/>
      <c r="E77" s="537"/>
      <c r="F77" s="537"/>
      <c r="G77" s="537"/>
    </row>
    <row r="78" spans="1:7" ht="12.75">
      <c r="A78" s="537"/>
      <c r="B78" s="537"/>
      <c r="C78" s="537"/>
      <c r="D78" s="537"/>
      <c r="E78" s="537"/>
      <c r="F78" s="537"/>
      <c r="G78" s="537"/>
    </row>
  </sheetData>
  <mergeCells count="31">
    <mergeCell ref="B33:G33"/>
    <mergeCell ref="B32:G32"/>
    <mergeCell ref="B30:G30"/>
    <mergeCell ref="B43:G43"/>
    <mergeCell ref="B37:G37"/>
    <mergeCell ref="B39:G39"/>
    <mergeCell ref="G1:H1"/>
    <mergeCell ref="A1:D1"/>
    <mergeCell ref="B24:G24"/>
    <mergeCell ref="B28:G28"/>
    <mergeCell ref="B25:G25"/>
    <mergeCell ref="B26:G26"/>
    <mergeCell ref="B22:G22"/>
    <mergeCell ref="B8:G8"/>
    <mergeCell ref="B9:G9"/>
    <mergeCell ref="B10:G10"/>
    <mergeCell ref="G2:H2"/>
    <mergeCell ref="A4:H4"/>
    <mergeCell ref="A5:H5"/>
    <mergeCell ref="G7:H7"/>
    <mergeCell ref="A2:D2"/>
    <mergeCell ref="B19:G19"/>
    <mergeCell ref="B11:G11"/>
    <mergeCell ref="B12:G12"/>
    <mergeCell ref="B41:G41"/>
    <mergeCell ref="B14:G14"/>
    <mergeCell ref="B17:G17"/>
    <mergeCell ref="B18:G18"/>
    <mergeCell ref="B16:G16"/>
    <mergeCell ref="B35:G35"/>
    <mergeCell ref="B20:G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G54" sqref="G54"/>
    </sheetView>
  </sheetViews>
  <sheetFormatPr defaultColWidth="9.140625" defaultRowHeight="12.75"/>
  <cols>
    <col min="1" max="1" width="8.140625" style="539" customWidth="1"/>
    <col min="2" max="3" width="9.140625" style="539" customWidth="1"/>
    <col min="4" max="4" width="20.28125" style="539" customWidth="1"/>
    <col min="5" max="5" width="9.140625" style="539" customWidth="1"/>
    <col min="6" max="6" width="16.28125" style="539" customWidth="1"/>
    <col min="7" max="7" width="13.57421875" style="543" customWidth="1"/>
    <col min="8" max="16384" width="9.140625" style="539" customWidth="1"/>
  </cols>
  <sheetData>
    <row r="1" spans="1:8" ht="12.75">
      <c r="A1" s="538" t="s">
        <v>198</v>
      </c>
      <c r="B1" s="538"/>
      <c r="C1" s="538"/>
      <c r="D1" s="538"/>
      <c r="F1" s="540" t="s">
        <v>48</v>
      </c>
      <c r="G1" s="540"/>
      <c r="H1" s="541"/>
    </row>
    <row r="3" spans="1:7" ht="18.75">
      <c r="A3" s="542" t="s">
        <v>21</v>
      </c>
      <c r="B3" s="542"/>
      <c r="C3" s="542"/>
      <c r="D3" s="542"/>
      <c r="E3" s="542"/>
      <c r="F3" s="542"/>
      <c r="G3" s="542"/>
    </row>
    <row r="4" spans="1:7" ht="18.75">
      <c r="A4" s="542" t="s">
        <v>49</v>
      </c>
      <c r="B4" s="542"/>
      <c r="C4" s="542"/>
      <c r="D4" s="542"/>
      <c r="E4" s="542"/>
      <c r="F4" s="542"/>
      <c r="G4" s="542"/>
    </row>
    <row r="5" ht="13.5" thickBot="1"/>
    <row r="6" spans="1:7" ht="13.5" thickBot="1">
      <c r="A6" s="544" t="s">
        <v>288</v>
      </c>
      <c r="B6" s="545" t="s">
        <v>243</v>
      </c>
      <c r="C6" s="546"/>
      <c r="D6" s="546"/>
      <c r="E6" s="546"/>
      <c r="F6" s="546"/>
      <c r="G6" s="547" t="s">
        <v>237</v>
      </c>
    </row>
    <row r="7" spans="1:7" ht="13.5">
      <c r="A7" s="548" t="s">
        <v>23</v>
      </c>
      <c r="B7" s="549" t="s">
        <v>50</v>
      </c>
      <c r="C7" s="550"/>
      <c r="D7" s="550"/>
      <c r="E7" s="550"/>
      <c r="F7" s="550"/>
      <c r="G7" s="551"/>
    </row>
    <row r="8" spans="1:7" ht="13.5">
      <c r="A8" s="552"/>
      <c r="B8" s="553"/>
      <c r="C8" s="554"/>
      <c r="D8" s="554"/>
      <c r="E8" s="554"/>
      <c r="F8" s="554"/>
      <c r="G8" s="555"/>
    </row>
    <row r="9" spans="1:7" ht="12.75">
      <c r="A9" s="556" t="s">
        <v>247</v>
      </c>
      <c r="B9" s="557" t="s">
        <v>51</v>
      </c>
      <c r="C9" s="558"/>
      <c r="D9" s="558"/>
      <c r="E9" s="558"/>
      <c r="F9" s="558"/>
      <c r="G9" s="559">
        <v>82305</v>
      </c>
    </row>
    <row r="10" spans="1:7" ht="12.75">
      <c r="A10" s="556" t="s">
        <v>249</v>
      </c>
      <c r="B10" s="560" t="s">
        <v>52</v>
      </c>
      <c r="C10" s="561"/>
      <c r="D10" s="561"/>
      <c r="E10" s="561"/>
      <c r="F10" s="561"/>
      <c r="G10" s="562"/>
    </row>
    <row r="11" spans="1:7" ht="12.75">
      <c r="A11" s="556"/>
      <c r="B11" s="563"/>
      <c r="C11" s="561" t="s">
        <v>53</v>
      </c>
      <c r="D11" s="561"/>
      <c r="E11" s="563"/>
      <c r="F11" s="563"/>
      <c r="G11" s="559">
        <v>51000</v>
      </c>
    </row>
    <row r="12" spans="1:7" ht="12.75">
      <c r="A12" s="564"/>
      <c r="B12" s="565"/>
      <c r="C12" s="558" t="s">
        <v>54</v>
      </c>
      <c r="D12" s="558"/>
      <c r="E12" s="561"/>
      <c r="F12" s="561"/>
      <c r="G12" s="562">
        <v>66500</v>
      </c>
    </row>
    <row r="13" spans="1:7" ht="12.75">
      <c r="A13" s="564"/>
      <c r="B13" s="565"/>
      <c r="C13" s="558" t="s">
        <v>55</v>
      </c>
      <c r="D13" s="558"/>
      <c r="E13" s="561"/>
      <c r="F13" s="561"/>
      <c r="G13" s="559">
        <v>10000</v>
      </c>
    </row>
    <row r="14" spans="1:7" ht="12.75">
      <c r="A14" s="564"/>
      <c r="B14" s="565"/>
      <c r="C14" s="558" t="s">
        <v>56</v>
      </c>
      <c r="D14" s="558"/>
      <c r="E14" s="563"/>
      <c r="F14" s="563"/>
      <c r="G14" s="559">
        <v>2500</v>
      </c>
    </row>
    <row r="15" spans="1:7" ht="12.75" customHeight="1">
      <c r="A15" s="564"/>
      <c r="B15" s="565"/>
      <c r="C15" s="558" t="s">
        <v>57</v>
      </c>
      <c r="D15" s="558"/>
      <c r="E15" s="558"/>
      <c r="F15" s="563"/>
      <c r="G15" s="559">
        <v>1000</v>
      </c>
    </row>
    <row r="16" spans="1:7" ht="12.75">
      <c r="A16" s="566"/>
      <c r="B16" s="567" t="s">
        <v>58</v>
      </c>
      <c r="C16" s="568"/>
      <c r="D16" s="568"/>
      <c r="E16" s="563"/>
      <c r="F16" s="563"/>
      <c r="G16" s="569">
        <f>SUM(G11:G15)</f>
        <v>131000</v>
      </c>
    </row>
    <row r="17" spans="1:7" ht="12.75">
      <c r="A17" s="556" t="s">
        <v>251</v>
      </c>
      <c r="B17" s="558" t="s">
        <v>59</v>
      </c>
      <c r="C17" s="558"/>
      <c r="D17" s="558"/>
      <c r="E17" s="558"/>
      <c r="F17" s="558"/>
      <c r="G17" s="559">
        <v>5600</v>
      </c>
    </row>
    <row r="18" spans="1:7" ht="12.75">
      <c r="A18" s="556" t="s">
        <v>253</v>
      </c>
      <c r="B18" s="557" t="s">
        <v>60</v>
      </c>
      <c r="C18" s="558"/>
      <c r="D18" s="558"/>
      <c r="E18" s="558"/>
      <c r="F18" s="570"/>
      <c r="G18" s="571">
        <v>6000</v>
      </c>
    </row>
    <row r="19" spans="1:7" ht="12.75" customHeight="1">
      <c r="A19" s="556" t="s">
        <v>255</v>
      </c>
      <c r="B19" s="557" t="s">
        <v>61</v>
      </c>
      <c r="C19" s="558"/>
      <c r="D19" s="558"/>
      <c r="E19" s="558"/>
      <c r="F19" s="570"/>
      <c r="G19" s="571">
        <v>14150</v>
      </c>
    </row>
    <row r="20" spans="1:7" ht="12.75">
      <c r="A20" s="556" t="s">
        <v>257</v>
      </c>
      <c r="B20" s="558" t="s">
        <v>62</v>
      </c>
      <c r="C20" s="558"/>
      <c r="D20" s="558"/>
      <c r="E20" s="558"/>
      <c r="F20" s="558"/>
      <c r="G20" s="571">
        <v>5000</v>
      </c>
    </row>
    <row r="21" spans="1:7" ht="12.75">
      <c r="A21" s="556" t="s">
        <v>259</v>
      </c>
      <c r="B21" s="558" t="s">
        <v>63</v>
      </c>
      <c r="C21" s="558"/>
      <c r="D21" s="558"/>
      <c r="E21" s="558"/>
      <c r="F21" s="558"/>
      <c r="G21" s="571"/>
    </row>
    <row r="22" spans="1:7" ht="12.75">
      <c r="A22" s="556" t="s">
        <v>261</v>
      </c>
      <c r="B22" s="558" t="s">
        <v>64</v>
      </c>
      <c r="C22" s="558"/>
      <c r="D22" s="558"/>
      <c r="E22" s="558"/>
      <c r="F22" s="558"/>
      <c r="G22" s="559"/>
    </row>
    <row r="23" spans="1:7" s="575" customFormat="1" ht="12.75">
      <c r="A23" s="556" t="s">
        <v>263</v>
      </c>
      <c r="B23" s="572" t="s">
        <v>65</v>
      </c>
      <c r="C23" s="573"/>
      <c r="D23" s="573"/>
      <c r="E23" s="573"/>
      <c r="F23" s="574"/>
      <c r="G23" s="559">
        <v>10692</v>
      </c>
    </row>
    <row r="24" spans="1:7" ht="12.75">
      <c r="A24" s="576" t="s">
        <v>23</v>
      </c>
      <c r="B24" s="577" t="s">
        <v>66</v>
      </c>
      <c r="C24" s="578"/>
      <c r="D24" s="578"/>
      <c r="E24" s="578"/>
      <c r="F24" s="578"/>
      <c r="G24" s="579">
        <f>G9+G16+G17+G18+G19+G20+G22+G23</f>
        <v>254747</v>
      </c>
    </row>
    <row r="25" spans="1:7" ht="12.75">
      <c r="A25" s="556"/>
      <c r="B25" s="580"/>
      <c r="C25" s="580"/>
      <c r="D25" s="580"/>
      <c r="E25" s="580"/>
      <c r="F25" s="580"/>
      <c r="G25" s="562"/>
    </row>
    <row r="26" spans="1:7" ht="13.5">
      <c r="A26" s="581" t="s">
        <v>540</v>
      </c>
      <c r="B26" s="582" t="s">
        <v>67</v>
      </c>
      <c r="C26" s="582"/>
      <c r="D26" s="582"/>
      <c r="E26" s="582"/>
      <c r="F26" s="582"/>
      <c r="G26" s="555"/>
    </row>
    <row r="27" spans="1:7" ht="12.75">
      <c r="A27" s="556" t="s">
        <v>247</v>
      </c>
      <c r="B27" s="560" t="s">
        <v>52</v>
      </c>
      <c r="C27" s="561"/>
      <c r="D27" s="561"/>
      <c r="E27" s="561"/>
      <c r="F27" s="561"/>
      <c r="G27" s="562"/>
    </row>
    <row r="28" spans="1:7" ht="12.75">
      <c r="A28" s="556"/>
      <c r="B28" s="563"/>
      <c r="C28" s="561" t="s">
        <v>68</v>
      </c>
      <c r="D28" s="561"/>
      <c r="E28" s="563"/>
      <c r="F28" s="563"/>
      <c r="G28" s="559">
        <v>9000</v>
      </c>
    </row>
    <row r="29" spans="1:7" ht="12.75">
      <c r="A29" s="564"/>
      <c r="B29" s="565"/>
      <c r="C29" s="558" t="s">
        <v>69</v>
      </c>
      <c r="D29" s="558"/>
      <c r="E29" s="561"/>
      <c r="F29" s="561"/>
      <c r="G29" s="562">
        <v>3000</v>
      </c>
    </row>
    <row r="30" spans="1:7" ht="12.75">
      <c r="A30" s="564"/>
      <c r="B30" s="565"/>
      <c r="C30" s="558" t="s">
        <v>42</v>
      </c>
      <c r="D30" s="558"/>
      <c r="E30" s="561"/>
      <c r="F30" s="561"/>
      <c r="G30" s="559">
        <v>1500</v>
      </c>
    </row>
    <row r="31" spans="1:7" ht="12.75">
      <c r="A31" s="564"/>
      <c r="B31" s="565"/>
      <c r="C31" s="558" t="s">
        <v>70</v>
      </c>
      <c r="D31" s="558"/>
      <c r="E31" s="563"/>
      <c r="F31" s="563"/>
      <c r="G31" s="559">
        <v>6000</v>
      </c>
    </row>
    <row r="32" spans="1:7" ht="12.75">
      <c r="A32" s="566"/>
      <c r="B32" s="567" t="s">
        <v>58</v>
      </c>
      <c r="C32" s="568"/>
      <c r="D32" s="568"/>
      <c r="E32" s="563"/>
      <c r="F32" s="563"/>
      <c r="G32" s="569">
        <f>SUM(G28:G31)</f>
        <v>19500</v>
      </c>
    </row>
    <row r="33" spans="1:7" s="587" customFormat="1" ht="12.75">
      <c r="A33" s="556" t="s">
        <v>249</v>
      </c>
      <c r="B33" s="583" t="s">
        <v>71</v>
      </c>
      <c r="C33" s="584"/>
      <c r="D33" s="584"/>
      <c r="E33" s="584"/>
      <c r="F33" s="585"/>
      <c r="G33" s="586">
        <v>4800</v>
      </c>
    </row>
    <row r="34" spans="1:7" ht="24" customHeight="1">
      <c r="A34" s="556" t="s">
        <v>251</v>
      </c>
      <c r="B34" s="558" t="s">
        <v>72</v>
      </c>
      <c r="C34" s="558"/>
      <c r="D34" s="558"/>
      <c r="E34" s="558"/>
      <c r="F34" s="558"/>
      <c r="G34" s="571">
        <v>7000</v>
      </c>
    </row>
    <row r="35" spans="1:7" ht="24" customHeight="1">
      <c r="A35" s="556" t="s">
        <v>253</v>
      </c>
      <c r="B35" s="557" t="s">
        <v>73</v>
      </c>
      <c r="C35" s="558"/>
      <c r="D35" s="558"/>
      <c r="E35" s="558"/>
      <c r="F35" s="570"/>
      <c r="G35" s="571">
        <v>10000</v>
      </c>
    </row>
    <row r="36" spans="1:7" ht="12.75" customHeight="1">
      <c r="A36" s="556" t="s">
        <v>255</v>
      </c>
      <c r="B36" s="557" t="s">
        <v>61</v>
      </c>
      <c r="C36" s="558"/>
      <c r="D36" s="558"/>
      <c r="E36" s="558"/>
      <c r="F36" s="570"/>
      <c r="G36" s="571">
        <v>7625</v>
      </c>
    </row>
    <row r="37" spans="1:7" ht="12.75" customHeight="1">
      <c r="A37" s="556" t="s">
        <v>257</v>
      </c>
      <c r="B37" s="558" t="s">
        <v>74</v>
      </c>
      <c r="C37" s="558"/>
      <c r="D37" s="558"/>
      <c r="E37" s="558"/>
      <c r="F37" s="558"/>
      <c r="G37" s="559">
        <v>5000</v>
      </c>
    </row>
    <row r="38" spans="1:7" ht="7.5" customHeight="1">
      <c r="A38" s="588"/>
      <c r="B38" s="589"/>
      <c r="C38" s="565"/>
      <c r="D38" s="565"/>
      <c r="E38" s="565"/>
      <c r="F38" s="590"/>
      <c r="G38" s="591"/>
    </row>
    <row r="39" spans="1:7" ht="12.75">
      <c r="A39" s="592" t="s">
        <v>81</v>
      </c>
      <c r="B39" s="577" t="s">
        <v>75</v>
      </c>
      <c r="C39" s="578"/>
      <c r="D39" s="578"/>
      <c r="E39" s="578"/>
      <c r="F39" s="593"/>
      <c r="G39" s="594">
        <f>SUM(G32:G38)</f>
        <v>53925</v>
      </c>
    </row>
    <row r="40" spans="1:7" ht="12.75">
      <c r="A40" s="588"/>
      <c r="B40" s="589"/>
      <c r="C40" s="565"/>
      <c r="D40" s="565"/>
      <c r="E40" s="565"/>
      <c r="F40" s="590"/>
      <c r="G40" s="591"/>
    </row>
    <row r="41" spans="1:7" ht="13.5">
      <c r="A41" s="581" t="s">
        <v>564</v>
      </c>
      <c r="B41" s="595" t="s">
        <v>76</v>
      </c>
      <c r="C41" s="582"/>
      <c r="D41" s="582"/>
      <c r="E41" s="582"/>
      <c r="F41" s="596"/>
      <c r="G41" s="597"/>
    </row>
    <row r="42" spans="1:7" ht="7.5" customHeight="1">
      <c r="A42" s="581"/>
      <c r="B42" s="553"/>
      <c r="C42" s="554"/>
      <c r="D42" s="554"/>
      <c r="E42" s="554"/>
      <c r="F42" s="598"/>
      <c r="G42" s="597"/>
    </row>
    <row r="43" spans="1:7" ht="12.75">
      <c r="A43" s="556" t="s">
        <v>247</v>
      </c>
      <c r="B43" s="560" t="s">
        <v>77</v>
      </c>
      <c r="C43" s="561"/>
      <c r="D43" s="561"/>
      <c r="E43" s="561"/>
      <c r="F43" s="599"/>
      <c r="G43" s="600">
        <v>51641</v>
      </c>
    </row>
    <row r="44" spans="1:7" ht="12.75">
      <c r="A44" s="556" t="s">
        <v>249</v>
      </c>
      <c r="B44" s="557" t="s">
        <v>78</v>
      </c>
      <c r="C44" s="558"/>
      <c r="D44" s="558"/>
      <c r="E44" s="558"/>
      <c r="F44" s="570"/>
      <c r="G44" s="600">
        <v>75153</v>
      </c>
    </row>
    <row r="45" spans="1:7" ht="12.75">
      <c r="A45" s="588" t="s">
        <v>251</v>
      </c>
      <c r="B45" s="557" t="s">
        <v>79</v>
      </c>
      <c r="C45" s="558"/>
      <c r="D45" s="558"/>
      <c r="E45" s="558"/>
      <c r="F45" s="570"/>
      <c r="G45" s="600">
        <v>1632</v>
      </c>
    </row>
    <row r="46" spans="1:7" ht="12.75">
      <c r="A46" s="588"/>
      <c r="B46" s="589"/>
      <c r="C46" s="565"/>
      <c r="D46" s="565"/>
      <c r="E46" s="565"/>
      <c r="F46" s="590"/>
      <c r="G46" s="600"/>
    </row>
    <row r="47" spans="1:7" ht="12.75">
      <c r="A47" s="592" t="s">
        <v>564</v>
      </c>
      <c r="B47" s="577" t="s">
        <v>80</v>
      </c>
      <c r="C47" s="578"/>
      <c r="D47" s="578"/>
      <c r="E47" s="578"/>
      <c r="F47" s="593"/>
      <c r="G47" s="594">
        <f>SUM(G43:G46)</f>
        <v>128426</v>
      </c>
    </row>
    <row r="48" spans="1:7" ht="12.75">
      <c r="A48" s="601"/>
      <c r="B48" s="602"/>
      <c r="C48" s="580"/>
      <c r="D48" s="580"/>
      <c r="E48" s="580"/>
      <c r="F48" s="603"/>
      <c r="G48" s="604"/>
    </row>
    <row r="49" spans="1:7" ht="12.75">
      <c r="A49" s="601"/>
      <c r="B49" s="602"/>
      <c r="C49" s="580"/>
      <c r="D49" s="580"/>
      <c r="E49" s="580"/>
      <c r="F49" s="603"/>
      <c r="G49" s="591"/>
    </row>
    <row r="50" spans="1:7" ht="13.5">
      <c r="A50" s="581" t="s">
        <v>644</v>
      </c>
      <c r="B50" s="595" t="s">
        <v>958</v>
      </c>
      <c r="C50" s="582"/>
      <c r="D50" s="582"/>
      <c r="E50" s="582"/>
      <c r="F50" s="596"/>
      <c r="G50" s="605">
        <v>90372</v>
      </c>
    </row>
    <row r="51" spans="1:7" ht="12.75">
      <c r="A51" s="588"/>
      <c r="B51" s="589"/>
      <c r="C51" s="565"/>
      <c r="D51" s="565"/>
      <c r="E51" s="565"/>
      <c r="F51" s="590"/>
      <c r="G51" s="600"/>
    </row>
    <row r="52" spans="1:7" ht="13.5" thickBot="1">
      <c r="A52" s="588"/>
      <c r="B52" s="589"/>
      <c r="C52" s="565"/>
      <c r="D52" s="565"/>
      <c r="E52" s="565"/>
      <c r="F52" s="565"/>
      <c r="G52" s="559"/>
    </row>
    <row r="53" spans="1:7" ht="13.5" thickBot="1">
      <c r="A53" s="606"/>
      <c r="B53" s="546" t="s">
        <v>176</v>
      </c>
      <c r="C53" s="546"/>
      <c r="D53" s="546"/>
      <c r="E53" s="546"/>
      <c r="F53" s="546"/>
      <c r="G53" s="607">
        <f>G24+G39+G47+G50</f>
        <v>527470</v>
      </c>
    </row>
    <row r="54" spans="1:7" ht="12.75">
      <c r="A54" s="563"/>
      <c r="B54" s="608"/>
      <c r="C54" s="608"/>
      <c r="D54" s="608"/>
      <c r="E54" s="608"/>
      <c r="F54" s="608"/>
      <c r="G54" s="609"/>
    </row>
    <row r="55" spans="1:6" ht="12.75">
      <c r="A55" s="610"/>
      <c r="B55" s="610"/>
      <c r="C55" s="610"/>
      <c r="D55" s="610"/>
      <c r="E55" s="610"/>
      <c r="F55" s="610"/>
    </row>
    <row r="56" spans="1:6" ht="12.75">
      <c r="A56" s="610"/>
      <c r="B56" s="610"/>
      <c r="C56" s="610"/>
      <c r="D56" s="610"/>
      <c r="E56" s="610"/>
      <c r="F56" s="610"/>
    </row>
    <row r="57" spans="1:6" ht="12.75">
      <c r="A57" s="611"/>
      <c r="B57" s="611"/>
      <c r="C57" s="611"/>
      <c r="D57" s="611"/>
      <c r="E57" s="611"/>
      <c r="F57" s="611"/>
    </row>
    <row r="58" spans="1:6" ht="12.75">
      <c r="A58" s="611"/>
      <c r="B58" s="611"/>
      <c r="C58" s="611"/>
      <c r="D58" s="611"/>
      <c r="E58" s="611"/>
      <c r="F58" s="611"/>
    </row>
    <row r="59" spans="1:6" ht="12.75">
      <c r="A59" s="611"/>
      <c r="B59" s="611"/>
      <c r="C59" s="611"/>
      <c r="D59" s="611"/>
      <c r="E59" s="611"/>
      <c r="F59" s="611"/>
    </row>
    <row r="60" spans="1:6" ht="12.75">
      <c r="A60" s="611"/>
      <c r="B60" s="611"/>
      <c r="C60" s="611"/>
      <c r="D60" s="611"/>
      <c r="E60" s="611"/>
      <c r="F60" s="611"/>
    </row>
    <row r="61" spans="1:6" ht="12.75">
      <c r="A61" s="611"/>
      <c r="B61" s="611"/>
      <c r="C61" s="611"/>
      <c r="D61" s="611"/>
      <c r="E61" s="611"/>
      <c r="F61" s="611"/>
    </row>
    <row r="62" spans="1:6" ht="12.75">
      <c r="A62" s="611"/>
      <c r="B62" s="611"/>
      <c r="C62" s="611"/>
      <c r="D62" s="611"/>
      <c r="E62" s="611"/>
      <c r="F62" s="611"/>
    </row>
    <row r="63" spans="1:6" ht="12.75">
      <c r="A63" s="611"/>
      <c r="B63" s="611"/>
      <c r="C63" s="611"/>
      <c r="D63" s="611"/>
      <c r="E63" s="611"/>
      <c r="F63" s="611"/>
    </row>
    <row r="64" spans="1:6" ht="12.75">
      <c r="A64" s="611"/>
      <c r="B64" s="611"/>
      <c r="C64" s="611"/>
      <c r="D64" s="611"/>
      <c r="E64" s="611"/>
      <c r="F64" s="611"/>
    </row>
    <row r="65" spans="1:6" ht="12.75">
      <c r="A65" s="611"/>
      <c r="B65" s="611"/>
      <c r="C65" s="611"/>
      <c r="D65" s="611"/>
      <c r="E65" s="611"/>
      <c r="F65" s="611"/>
    </row>
    <row r="66" spans="1:6" ht="12.75">
      <c r="A66" s="611"/>
      <c r="B66" s="611"/>
      <c r="C66" s="611"/>
      <c r="D66" s="611"/>
      <c r="E66" s="611"/>
      <c r="F66" s="611"/>
    </row>
    <row r="67" spans="1:6" ht="12.75">
      <c r="A67" s="611"/>
      <c r="B67" s="611"/>
      <c r="C67" s="611"/>
      <c r="D67" s="611"/>
      <c r="E67" s="611"/>
      <c r="F67" s="611"/>
    </row>
    <row r="68" spans="1:6" ht="12.75">
      <c r="A68" s="611"/>
      <c r="B68" s="611"/>
      <c r="C68" s="611"/>
      <c r="D68" s="611"/>
      <c r="E68" s="611"/>
      <c r="F68" s="611"/>
    </row>
    <row r="69" spans="1:6" ht="12.75">
      <c r="A69" s="611"/>
      <c r="B69" s="611"/>
      <c r="C69" s="611"/>
      <c r="D69" s="611"/>
      <c r="E69" s="611"/>
      <c r="F69" s="611"/>
    </row>
    <row r="70" spans="1:6" ht="12.75">
      <c r="A70" s="611"/>
      <c r="B70" s="611"/>
      <c r="C70" s="611"/>
      <c r="D70" s="611"/>
      <c r="E70" s="611"/>
      <c r="F70" s="611"/>
    </row>
    <row r="71" spans="1:6" ht="12.75">
      <c r="A71" s="611"/>
      <c r="B71" s="611"/>
      <c r="C71" s="611"/>
      <c r="D71" s="611"/>
      <c r="E71" s="611"/>
      <c r="F71" s="611"/>
    </row>
    <row r="72" spans="1:6" ht="12.75">
      <c r="A72" s="611"/>
      <c r="B72" s="611"/>
      <c r="C72" s="611"/>
      <c r="D72" s="611"/>
      <c r="E72" s="611"/>
      <c r="F72" s="611"/>
    </row>
    <row r="73" spans="1:6" ht="12.75">
      <c r="A73" s="611"/>
      <c r="B73" s="611"/>
      <c r="C73" s="611"/>
      <c r="D73" s="611"/>
      <c r="E73" s="611"/>
      <c r="F73" s="611"/>
    </row>
    <row r="74" spans="1:6" ht="12.75">
      <c r="A74" s="611"/>
      <c r="B74" s="611"/>
      <c r="C74" s="611"/>
      <c r="D74" s="611"/>
      <c r="E74" s="611"/>
      <c r="F74" s="611"/>
    </row>
    <row r="75" spans="1:6" ht="12.75">
      <c r="A75" s="611"/>
      <c r="B75" s="611"/>
      <c r="C75" s="611"/>
      <c r="D75" s="611"/>
      <c r="E75" s="611"/>
      <c r="F75" s="611"/>
    </row>
    <row r="76" spans="1:6" ht="12.75">
      <c r="A76" s="611"/>
      <c r="B76" s="611"/>
      <c r="C76" s="611"/>
      <c r="D76" s="611"/>
      <c r="E76" s="611"/>
      <c r="F76" s="611"/>
    </row>
    <row r="77" spans="1:6" ht="12.75">
      <c r="A77" s="611"/>
      <c r="B77" s="611"/>
      <c r="C77" s="611"/>
      <c r="D77" s="611"/>
      <c r="E77" s="611"/>
      <c r="F77" s="611"/>
    </row>
    <row r="78" spans="1:6" ht="12.75">
      <c r="A78" s="611"/>
      <c r="B78" s="611"/>
      <c r="C78" s="611"/>
      <c r="D78" s="611"/>
      <c r="E78" s="611"/>
      <c r="F78" s="611"/>
    </row>
    <row r="79" spans="1:6" ht="12.75">
      <c r="A79" s="611"/>
      <c r="B79" s="611"/>
      <c r="C79" s="611"/>
      <c r="D79" s="611"/>
      <c r="E79" s="611"/>
      <c r="F79" s="611"/>
    </row>
  </sheetData>
  <mergeCells count="47">
    <mergeCell ref="B45:F45"/>
    <mergeCell ref="A4:G4"/>
    <mergeCell ref="B7:F7"/>
    <mergeCell ref="B9:F9"/>
    <mergeCell ref="B35:F35"/>
    <mergeCell ref="B10:F10"/>
    <mergeCell ref="C11:D11"/>
    <mergeCell ref="C12:D12"/>
    <mergeCell ref="E12:F12"/>
    <mergeCell ref="C13:D13"/>
    <mergeCell ref="A1:D1"/>
    <mergeCell ref="F1:G1"/>
    <mergeCell ref="A3:G3"/>
    <mergeCell ref="B6:F6"/>
    <mergeCell ref="E13:F13"/>
    <mergeCell ref="C14:D14"/>
    <mergeCell ref="C15:E15"/>
    <mergeCell ref="B16:D16"/>
    <mergeCell ref="B17:F17"/>
    <mergeCell ref="B18:F18"/>
    <mergeCell ref="B19:F19"/>
    <mergeCell ref="B20:F20"/>
    <mergeCell ref="B21:F21"/>
    <mergeCell ref="B22:F22"/>
    <mergeCell ref="B24:F24"/>
    <mergeCell ref="B23:F23"/>
    <mergeCell ref="B26:F26"/>
    <mergeCell ref="B27:F27"/>
    <mergeCell ref="C28:D28"/>
    <mergeCell ref="B39:F39"/>
    <mergeCell ref="B41:F41"/>
    <mergeCell ref="B43:F43"/>
    <mergeCell ref="C29:D29"/>
    <mergeCell ref="E29:F29"/>
    <mergeCell ref="C30:D30"/>
    <mergeCell ref="E30:F30"/>
    <mergeCell ref="B33:F33"/>
    <mergeCell ref="B53:F53"/>
    <mergeCell ref="B47:F47"/>
    <mergeCell ref="B50:F50"/>
    <mergeCell ref="C31:D31"/>
    <mergeCell ref="B32:D32"/>
    <mergeCell ref="B34:F34"/>
    <mergeCell ref="B44:D44"/>
    <mergeCell ref="E44:F44"/>
    <mergeCell ref="B36:F36"/>
    <mergeCell ref="B37:F37"/>
  </mergeCells>
  <printOptions horizontalCentered="1"/>
  <pageMargins left="0.5905511811023623" right="0.5905511811023623" top="0.5905511811023623" bottom="0.5905511811023623" header="0.31" footer="0.5118110236220472"/>
  <pageSetup horizontalDpi="600" verticalDpi="600" orientation="portrait" paperSize="9" r:id="rId1"/>
  <headerFooter alignWithMargins="0">
    <oddHeader>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E16" sqref="E16"/>
    </sheetView>
  </sheetViews>
  <sheetFormatPr defaultColWidth="9.140625" defaultRowHeight="12.75"/>
  <cols>
    <col min="1" max="1" width="8.7109375" style="616" customWidth="1"/>
    <col min="2" max="2" width="3.7109375" style="616" customWidth="1"/>
    <col min="3" max="3" width="32.421875" style="616" customWidth="1"/>
    <col min="4" max="10" width="13.28125" style="616" customWidth="1"/>
    <col min="11" max="16384" width="9.140625" style="616" customWidth="1"/>
  </cols>
  <sheetData>
    <row r="1" spans="1:10" ht="29.25" customHeight="1">
      <c r="A1" s="612" t="s">
        <v>198</v>
      </c>
      <c r="B1" s="612"/>
      <c r="C1" s="612"/>
      <c r="D1" s="613"/>
      <c r="E1" s="614"/>
      <c r="F1" s="614"/>
      <c r="G1" s="614"/>
      <c r="H1" s="614"/>
      <c r="I1" s="615" t="s">
        <v>82</v>
      </c>
      <c r="J1" s="615"/>
    </row>
    <row r="2" spans="1:10" ht="29.25" customHeight="1">
      <c r="A2" s="617"/>
      <c r="B2" s="617"/>
      <c r="C2" s="617"/>
      <c r="D2" s="613"/>
      <c r="E2" s="614"/>
      <c r="F2" s="614"/>
      <c r="G2" s="614"/>
      <c r="H2" s="614"/>
      <c r="I2" s="618"/>
      <c r="J2" s="618"/>
    </row>
    <row r="3" spans="1:10" ht="57.75" customHeight="1">
      <c r="A3" s="619" t="s">
        <v>83</v>
      </c>
      <c r="B3" s="619"/>
      <c r="C3" s="620"/>
      <c r="D3" s="620"/>
      <c r="E3" s="620"/>
      <c r="F3" s="620"/>
      <c r="G3" s="620"/>
      <c r="H3" s="620"/>
      <c r="I3" s="620"/>
      <c r="J3" s="620"/>
    </row>
    <row r="4" spans="1:10" ht="23.25" customHeight="1">
      <c r="A4" s="621"/>
      <c r="B4" s="621"/>
      <c r="C4" s="621"/>
      <c r="D4" s="621"/>
      <c r="E4" s="621"/>
      <c r="F4" s="621"/>
      <c r="G4" s="621"/>
      <c r="H4" s="621"/>
      <c r="I4" s="621"/>
      <c r="J4" s="621"/>
    </row>
    <row r="5" spans="1:10" ht="24" customHeight="1" thickBot="1">
      <c r="A5" s="621"/>
      <c r="B5" s="621"/>
      <c r="C5" s="621"/>
      <c r="D5" s="621"/>
      <c r="E5" s="621"/>
      <c r="F5" s="621"/>
      <c r="G5" s="621"/>
      <c r="H5" s="621"/>
      <c r="I5" s="621"/>
      <c r="J5" s="622" t="s">
        <v>84</v>
      </c>
    </row>
    <row r="6" spans="1:10" ht="27.75" customHeight="1">
      <c r="A6" s="623" t="s">
        <v>85</v>
      </c>
      <c r="B6" s="624"/>
      <c r="C6" s="625" t="s">
        <v>243</v>
      </c>
      <c r="D6" s="626" t="s">
        <v>86</v>
      </c>
      <c r="E6" s="623" t="s">
        <v>87</v>
      </c>
      <c r="F6" s="623" t="s">
        <v>88</v>
      </c>
      <c r="G6" s="623" t="s">
        <v>89</v>
      </c>
      <c r="H6" s="623" t="s">
        <v>90</v>
      </c>
      <c r="I6" s="627" t="s">
        <v>91</v>
      </c>
      <c r="J6" s="627" t="s">
        <v>443</v>
      </c>
    </row>
    <row r="7" spans="1:10" ht="27" customHeight="1" thickBot="1">
      <c r="A7" s="628"/>
      <c r="B7" s="629"/>
      <c r="C7" s="630"/>
      <c r="D7" s="631"/>
      <c r="E7" s="632"/>
      <c r="F7" s="632"/>
      <c r="G7" s="632"/>
      <c r="H7" s="632"/>
      <c r="I7" s="633"/>
      <c r="J7" s="631"/>
    </row>
    <row r="8" spans="1:10" ht="30.75" customHeight="1">
      <c r="A8" s="634" t="s">
        <v>92</v>
      </c>
      <c r="B8" s="635"/>
      <c r="C8" s="636" t="s">
        <v>93</v>
      </c>
      <c r="D8" s="637"/>
      <c r="E8" s="638"/>
      <c r="F8" s="638"/>
      <c r="G8" s="638"/>
      <c r="H8" s="638"/>
      <c r="I8" s="638"/>
      <c r="J8" s="639"/>
    </row>
    <row r="9" spans="1:10" ht="24.75" customHeight="1">
      <c r="A9" s="640"/>
      <c r="B9" s="635"/>
      <c r="C9" s="641" t="s">
        <v>94</v>
      </c>
      <c r="D9" s="642"/>
      <c r="E9" s="643">
        <v>10</v>
      </c>
      <c r="F9" s="643"/>
      <c r="G9" s="643">
        <v>12</v>
      </c>
      <c r="H9" s="643">
        <v>9</v>
      </c>
      <c r="I9" s="643">
        <v>14</v>
      </c>
      <c r="J9" s="644">
        <f aca="true" t="shared" si="0" ref="J9:J14">SUM(D9:I9)</f>
        <v>45</v>
      </c>
    </row>
    <row r="10" spans="1:10" ht="24.75" customHeight="1">
      <c r="A10" s="640"/>
      <c r="B10" s="635"/>
      <c r="C10" s="641" t="s">
        <v>95</v>
      </c>
      <c r="D10" s="642"/>
      <c r="E10" s="643">
        <v>9</v>
      </c>
      <c r="F10" s="643"/>
      <c r="G10" s="643">
        <v>9</v>
      </c>
      <c r="H10" s="643">
        <v>8</v>
      </c>
      <c r="I10" s="643">
        <v>10</v>
      </c>
      <c r="J10" s="644">
        <f t="shared" si="0"/>
        <v>36</v>
      </c>
    </row>
    <row r="11" spans="1:10" ht="24.75" customHeight="1" thickBot="1">
      <c r="A11" s="645"/>
      <c r="B11" s="635"/>
      <c r="C11" s="641" t="s">
        <v>96</v>
      </c>
      <c r="D11" s="642"/>
      <c r="E11" s="643">
        <v>1</v>
      </c>
      <c r="F11" s="643"/>
      <c r="G11" s="643">
        <v>3</v>
      </c>
      <c r="H11" s="643">
        <v>1</v>
      </c>
      <c r="I11" s="643">
        <v>4</v>
      </c>
      <c r="J11" s="644">
        <f t="shared" si="0"/>
        <v>9</v>
      </c>
    </row>
    <row r="12" spans="1:10" ht="32.25" customHeight="1">
      <c r="A12" s="646" t="s">
        <v>97</v>
      </c>
      <c r="B12" s="647"/>
      <c r="C12" s="641" t="s">
        <v>98</v>
      </c>
      <c r="D12" s="642"/>
      <c r="E12" s="643">
        <v>25141</v>
      </c>
      <c r="F12" s="643"/>
      <c r="G12" s="643">
        <v>27241</v>
      </c>
      <c r="H12" s="643">
        <v>22360</v>
      </c>
      <c r="I12" s="643">
        <v>29118</v>
      </c>
      <c r="J12" s="644">
        <f t="shared" si="0"/>
        <v>103860</v>
      </c>
    </row>
    <row r="13" spans="1:10" ht="32.25" customHeight="1">
      <c r="A13" s="648"/>
      <c r="B13" s="647"/>
      <c r="C13" s="641" t="s">
        <v>99</v>
      </c>
      <c r="D13" s="642"/>
      <c r="E13" s="643">
        <v>7986</v>
      </c>
      <c r="F13" s="643"/>
      <c r="G13" s="643">
        <v>8718</v>
      </c>
      <c r="H13" s="643">
        <v>7015</v>
      </c>
      <c r="I13" s="643">
        <v>8991</v>
      </c>
      <c r="J13" s="644">
        <f t="shared" si="0"/>
        <v>32710</v>
      </c>
    </row>
    <row r="14" spans="1:10" ht="32.25" customHeight="1" thickBot="1">
      <c r="A14" s="648"/>
      <c r="B14" s="647"/>
      <c r="C14" s="641" t="s">
        <v>100</v>
      </c>
      <c r="D14" s="642"/>
      <c r="E14" s="643">
        <v>312</v>
      </c>
      <c r="F14" s="643"/>
      <c r="G14" s="643">
        <v>185</v>
      </c>
      <c r="H14" s="643">
        <v>867</v>
      </c>
      <c r="I14" s="643">
        <v>8318</v>
      </c>
      <c r="J14" s="644">
        <f t="shared" si="0"/>
        <v>9682</v>
      </c>
    </row>
    <row r="15" spans="1:10" ht="37.5" customHeight="1" thickBot="1">
      <c r="A15" s="649"/>
      <c r="B15" s="650"/>
      <c r="C15" s="651" t="s">
        <v>101</v>
      </c>
      <c r="D15" s="652">
        <f aca="true" t="shared" si="1" ref="D15:J15">SUM(D12:D14)</f>
        <v>0</v>
      </c>
      <c r="E15" s="653">
        <f t="shared" si="1"/>
        <v>33439</v>
      </c>
      <c r="F15" s="653">
        <f t="shared" si="1"/>
        <v>0</v>
      </c>
      <c r="G15" s="653">
        <f t="shared" si="1"/>
        <v>36144</v>
      </c>
      <c r="H15" s="653">
        <f t="shared" si="1"/>
        <v>30242</v>
      </c>
      <c r="I15" s="653">
        <f t="shared" si="1"/>
        <v>46427</v>
      </c>
      <c r="J15" s="653">
        <f t="shared" si="1"/>
        <v>146252</v>
      </c>
    </row>
    <row r="16" spans="1:10" ht="51.75" customHeight="1" thickBot="1">
      <c r="A16" s="634" t="s">
        <v>102</v>
      </c>
      <c r="B16" s="635"/>
      <c r="C16" s="654" t="s">
        <v>103</v>
      </c>
      <c r="D16" s="654"/>
      <c r="E16" s="655">
        <v>11516</v>
      </c>
      <c r="F16" s="655"/>
      <c r="G16" s="655">
        <v>4942</v>
      </c>
      <c r="H16" s="655">
        <v>10772</v>
      </c>
      <c r="I16" s="655">
        <v>26071</v>
      </c>
      <c r="J16" s="656">
        <f>SUM(D16:I16)</f>
        <v>53301</v>
      </c>
    </row>
    <row r="17" spans="1:10" ht="45" customHeight="1" thickBot="1">
      <c r="A17" s="645"/>
      <c r="B17" s="650"/>
      <c r="C17" s="651" t="s">
        <v>104</v>
      </c>
      <c r="D17" s="651">
        <f aca="true" t="shared" si="2" ref="D17:J17">SUM(D16:D16)</f>
        <v>0</v>
      </c>
      <c r="E17" s="657">
        <f t="shared" si="2"/>
        <v>11516</v>
      </c>
      <c r="F17" s="657">
        <f t="shared" si="2"/>
        <v>0</v>
      </c>
      <c r="G17" s="657">
        <f t="shared" si="2"/>
        <v>4942</v>
      </c>
      <c r="H17" s="657">
        <f t="shared" si="2"/>
        <v>10772</v>
      </c>
      <c r="I17" s="657">
        <f t="shared" si="2"/>
        <v>26071</v>
      </c>
      <c r="J17" s="657">
        <f t="shared" si="2"/>
        <v>53301</v>
      </c>
    </row>
    <row r="18" spans="1:10" ht="37.5" customHeight="1">
      <c r="A18" s="658" t="s">
        <v>105</v>
      </c>
      <c r="B18" s="659"/>
      <c r="C18" s="660" t="s">
        <v>106</v>
      </c>
      <c r="D18" s="660">
        <f aca="true" t="shared" si="3" ref="D18:J18">D15-D17</f>
        <v>0</v>
      </c>
      <c r="E18" s="661">
        <f t="shared" si="3"/>
        <v>21923</v>
      </c>
      <c r="F18" s="661">
        <f t="shared" si="3"/>
        <v>0</v>
      </c>
      <c r="G18" s="661">
        <f t="shared" si="3"/>
        <v>31202</v>
      </c>
      <c r="H18" s="661">
        <f t="shared" si="3"/>
        <v>19470</v>
      </c>
      <c r="I18" s="661">
        <f t="shared" si="3"/>
        <v>20356</v>
      </c>
      <c r="J18" s="662">
        <f t="shared" si="3"/>
        <v>92951</v>
      </c>
    </row>
    <row r="19" spans="1:10" ht="42" customHeight="1">
      <c r="A19" s="663"/>
      <c r="B19" s="659"/>
      <c r="C19" s="664" t="s">
        <v>107</v>
      </c>
      <c r="D19" s="665">
        <v>1146</v>
      </c>
      <c r="E19" s="666">
        <v>4584</v>
      </c>
      <c r="F19" s="666">
        <v>10314</v>
      </c>
      <c r="G19" s="666">
        <v>7640</v>
      </c>
      <c r="H19" s="666">
        <v>3629</v>
      </c>
      <c r="I19" s="666"/>
      <c r="J19" s="644">
        <f>SUM(D19:I19)</f>
        <v>27313</v>
      </c>
    </row>
    <row r="20" spans="1:10" ht="42" customHeight="1" thickBot="1">
      <c r="A20" s="663"/>
      <c r="B20" s="659"/>
      <c r="C20" s="664" t="s">
        <v>108</v>
      </c>
      <c r="D20" s="665"/>
      <c r="E20" s="666"/>
      <c r="F20" s="666"/>
      <c r="G20" s="666">
        <v>-3096</v>
      </c>
      <c r="H20" s="666"/>
      <c r="I20" s="666"/>
      <c r="J20" s="644">
        <f>SUM(D20:I20)</f>
        <v>-3096</v>
      </c>
    </row>
    <row r="21" spans="1:10" ht="46.5" customHeight="1" thickBot="1">
      <c r="A21" s="667"/>
      <c r="B21" s="668"/>
      <c r="C21" s="669" t="s">
        <v>109</v>
      </c>
      <c r="D21" s="669">
        <f aca="true" t="shared" si="4" ref="D21:J21">SUM(D18:D20)</f>
        <v>1146</v>
      </c>
      <c r="E21" s="670">
        <f t="shared" si="4"/>
        <v>26507</v>
      </c>
      <c r="F21" s="670">
        <f t="shared" si="4"/>
        <v>10314</v>
      </c>
      <c r="G21" s="670">
        <f t="shared" si="4"/>
        <v>35746</v>
      </c>
      <c r="H21" s="670">
        <f t="shared" si="4"/>
        <v>23099</v>
      </c>
      <c r="I21" s="670">
        <f t="shared" si="4"/>
        <v>20356</v>
      </c>
      <c r="J21" s="670">
        <f t="shared" si="4"/>
        <v>117168</v>
      </c>
    </row>
    <row r="22" spans="1:10" ht="48.75" customHeight="1">
      <c r="A22" s="634" t="s">
        <v>110</v>
      </c>
      <c r="B22" s="635"/>
      <c r="C22" s="664" t="s">
        <v>111</v>
      </c>
      <c r="D22" s="664"/>
      <c r="E22" s="671">
        <v>2039</v>
      </c>
      <c r="F22" s="671"/>
      <c r="G22" s="666"/>
      <c r="H22" s="671">
        <v>3039</v>
      </c>
      <c r="I22" s="671">
        <v>2157</v>
      </c>
      <c r="J22" s="656">
        <f>SUM(D22:I22)</f>
        <v>7235</v>
      </c>
    </row>
    <row r="23" spans="1:10" ht="53.25" customHeight="1" thickBot="1">
      <c r="A23" s="640"/>
      <c r="B23" s="635"/>
      <c r="C23" s="664" t="s">
        <v>112</v>
      </c>
      <c r="D23" s="664"/>
      <c r="E23" s="671"/>
      <c r="F23" s="671"/>
      <c r="G23" s="671"/>
      <c r="H23" s="671"/>
      <c r="I23" s="671"/>
      <c r="J23" s="656">
        <f>SUM(D23:I23)</f>
        <v>0</v>
      </c>
    </row>
    <row r="24" spans="1:10" ht="43.5" customHeight="1" thickBot="1">
      <c r="A24" s="645"/>
      <c r="B24" s="672"/>
      <c r="C24" s="669" t="s">
        <v>113</v>
      </c>
      <c r="D24" s="669">
        <f aca="true" t="shared" si="5" ref="D24:J24">SUM(D22:D23)</f>
        <v>0</v>
      </c>
      <c r="E24" s="670">
        <f t="shared" si="5"/>
        <v>2039</v>
      </c>
      <c r="F24" s="670">
        <f t="shared" si="5"/>
        <v>0</v>
      </c>
      <c r="G24" s="670">
        <f t="shared" si="5"/>
        <v>0</v>
      </c>
      <c r="H24" s="670">
        <f t="shared" si="5"/>
        <v>3039</v>
      </c>
      <c r="I24" s="670">
        <f t="shared" si="5"/>
        <v>2157</v>
      </c>
      <c r="J24" s="670">
        <f t="shared" si="5"/>
        <v>7235</v>
      </c>
    </row>
    <row r="25" spans="1:10" ht="46.5" customHeight="1" thickBot="1">
      <c r="A25" s="634" t="s">
        <v>114</v>
      </c>
      <c r="B25" s="635"/>
      <c r="C25" s="664" t="s">
        <v>115</v>
      </c>
      <c r="D25" s="664"/>
      <c r="E25" s="671">
        <v>407</v>
      </c>
      <c r="F25" s="671"/>
      <c r="G25" s="666"/>
      <c r="H25" s="671">
        <v>229</v>
      </c>
      <c r="I25" s="671">
        <v>614</v>
      </c>
      <c r="J25" s="656">
        <f>SUM(D25:I25)</f>
        <v>1250</v>
      </c>
    </row>
    <row r="26" spans="1:10" ht="45.75" customHeight="1" thickBot="1">
      <c r="A26" s="645"/>
      <c r="B26" s="672"/>
      <c r="C26" s="669" t="s">
        <v>116</v>
      </c>
      <c r="D26" s="669">
        <f>SUM(D25)</f>
        <v>0</v>
      </c>
      <c r="E26" s="670">
        <f aca="true" t="shared" si="6" ref="E26:J26">SUM(E25:E25)</f>
        <v>407</v>
      </c>
      <c r="F26" s="670">
        <f t="shared" si="6"/>
        <v>0</v>
      </c>
      <c r="G26" s="670">
        <f t="shared" si="6"/>
        <v>0</v>
      </c>
      <c r="H26" s="670">
        <f t="shared" si="6"/>
        <v>229</v>
      </c>
      <c r="I26" s="670">
        <f t="shared" si="6"/>
        <v>614</v>
      </c>
      <c r="J26" s="670">
        <f t="shared" si="6"/>
        <v>1250</v>
      </c>
    </row>
    <row r="27" spans="1:10" ht="37.5" customHeight="1">
      <c r="A27" s="614"/>
      <c r="B27" s="614"/>
      <c r="C27" s="614"/>
      <c r="D27" s="614"/>
      <c r="E27" s="614"/>
      <c r="F27" s="614"/>
      <c r="G27" s="614"/>
      <c r="H27" s="614"/>
      <c r="I27" s="614"/>
      <c r="J27" s="614"/>
    </row>
    <row r="28" spans="3:10" ht="22.5" customHeight="1">
      <c r="C28" s="673"/>
      <c r="D28" s="673"/>
      <c r="E28" s="674"/>
      <c r="F28" s="674"/>
      <c r="G28" s="674"/>
      <c r="H28" s="674"/>
      <c r="I28" s="674"/>
      <c r="J28" s="674"/>
    </row>
    <row r="29" spans="3:10" ht="22.5" customHeight="1">
      <c r="C29" s="674"/>
      <c r="D29" s="674"/>
      <c r="E29" s="674"/>
      <c r="F29" s="674"/>
      <c r="G29" s="674"/>
      <c r="H29" s="674"/>
      <c r="I29" s="674"/>
      <c r="J29" s="674"/>
    </row>
    <row r="30" spans="3:10" ht="22.5" customHeight="1">
      <c r="C30" s="674"/>
      <c r="D30" s="674"/>
      <c r="E30" s="674"/>
      <c r="F30" s="674"/>
      <c r="G30" s="674"/>
      <c r="H30" s="674"/>
      <c r="I30" s="674"/>
      <c r="J30" s="674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mergeCells count="20">
    <mergeCell ref="A22:A24"/>
    <mergeCell ref="A25:A26"/>
    <mergeCell ref="A12:A15"/>
    <mergeCell ref="A18:A21"/>
    <mergeCell ref="C28:J30"/>
    <mergeCell ref="A3:J3"/>
    <mergeCell ref="A6:A7"/>
    <mergeCell ref="C6:C7"/>
    <mergeCell ref="H6:H7"/>
    <mergeCell ref="E6:E7"/>
    <mergeCell ref="I6:I7"/>
    <mergeCell ref="J6:J7"/>
    <mergeCell ref="F6:F7"/>
    <mergeCell ref="G6:G7"/>
    <mergeCell ref="B6:B7"/>
    <mergeCell ref="A16:A17"/>
    <mergeCell ref="I1:J1"/>
    <mergeCell ref="A1:C1"/>
    <mergeCell ref="A8:A11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E39"/>
  <sheetViews>
    <sheetView showGridLines="0"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8.00390625" style="678" customWidth="1"/>
    <col min="2" max="2" width="77.7109375" style="675" customWidth="1"/>
    <col min="3" max="3" width="2.28125" style="675" customWidth="1"/>
    <col min="4" max="16384" width="8.00390625" style="675" customWidth="1"/>
  </cols>
  <sheetData>
    <row r="1" spans="1:3" s="676" customFormat="1" ht="12.75" customHeight="1">
      <c r="A1" s="675" t="s">
        <v>198</v>
      </c>
      <c r="C1" s="677" t="s">
        <v>117</v>
      </c>
    </row>
    <row r="2" ht="27.75" customHeight="1"/>
    <row r="3" ht="27" customHeight="1">
      <c r="B3" s="677"/>
    </row>
    <row r="4" ht="21.75" customHeight="1" thickBot="1"/>
    <row r="5" spans="1:2" ht="30" customHeight="1" thickBot="1">
      <c r="A5" s="679" t="s">
        <v>118</v>
      </c>
      <c r="B5" s="679" t="s">
        <v>119</v>
      </c>
    </row>
    <row r="6" ht="12" customHeight="1"/>
    <row r="7" spans="1:2" ht="21" customHeight="1">
      <c r="A7" s="680" t="s">
        <v>247</v>
      </c>
      <c r="B7" s="675" t="s">
        <v>120</v>
      </c>
    </row>
    <row r="8" spans="1:2" ht="21" customHeight="1">
      <c r="A8" s="680" t="s">
        <v>249</v>
      </c>
      <c r="B8" s="675" t="s">
        <v>121</v>
      </c>
    </row>
    <row r="9" spans="1:2" ht="21" customHeight="1">
      <c r="A9" s="680" t="s">
        <v>251</v>
      </c>
      <c r="B9" s="675" t="s">
        <v>122</v>
      </c>
    </row>
    <row r="10" spans="1:2" ht="21" customHeight="1">
      <c r="A10" s="680" t="s">
        <v>253</v>
      </c>
      <c r="B10" s="675" t="s">
        <v>123</v>
      </c>
    </row>
    <row r="11" spans="1:2" ht="21" customHeight="1">
      <c r="A11" s="680" t="s">
        <v>255</v>
      </c>
      <c r="B11" s="675" t="s">
        <v>124</v>
      </c>
    </row>
    <row r="12" spans="1:2" ht="21" customHeight="1">
      <c r="A12" s="680" t="s">
        <v>257</v>
      </c>
      <c r="B12" s="675" t="s">
        <v>125</v>
      </c>
    </row>
    <row r="13" spans="1:2" ht="21" customHeight="1">
      <c r="A13" s="680" t="s">
        <v>259</v>
      </c>
      <c r="B13" s="675" t="s">
        <v>126</v>
      </c>
    </row>
    <row r="14" spans="1:2" ht="21" customHeight="1">
      <c r="A14" s="680" t="s">
        <v>261</v>
      </c>
      <c r="B14" s="675" t="s">
        <v>127</v>
      </c>
    </row>
    <row r="15" spans="1:2" ht="21" customHeight="1">
      <c r="A15" s="680" t="s">
        <v>263</v>
      </c>
      <c r="B15" s="675" t="s">
        <v>128</v>
      </c>
    </row>
    <row r="16" spans="1:2" ht="21" customHeight="1">
      <c r="A16" s="680" t="s">
        <v>265</v>
      </c>
      <c r="B16" s="675" t="s">
        <v>129</v>
      </c>
    </row>
    <row r="17" spans="1:2" ht="21" customHeight="1">
      <c r="A17" s="680" t="s">
        <v>267</v>
      </c>
      <c r="B17" s="675" t="s">
        <v>130</v>
      </c>
    </row>
    <row r="18" spans="1:5" ht="27" customHeight="1">
      <c r="A18" s="680" t="s">
        <v>269</v>
      </c>
      <c r="B18" s="681" t="s">
        <v>131</v>
      </c>
      <c r="C18" s="681"/>
      <c r="D18" s="681"/>
      <c r="E18" s="681"/>
    </row>
    <row r="19" spans="1:2" ht="21" customHeight="1">
      <c r="A19" s="680" t="s">
        <v>272</v>
      </c>
      <c r="B19" s="675" t="s">
        <v>132</v>
      </c>
    </row>
    <row r="20" spans="1:2" ht="21" customHeight="1">
      <c r="A20" s="680" t="s">
        <v>274</v>
      </c>
      <c r="B20" s="675" t="s">
        <v>133</v>
      </c>
    </row>
    <row r="21" spans="1:2" ht="21" customHeight="1">
      <c r="A21" s="680" t="s">
        <v>276</v>
      </c>
      <c r="B21" s="675" t="s">
        <v>134</v>
      </c>
    </row>
    <row r="22" spans="1:2" ht="21" customHeight="1">
      <c r="A22" s="680" t="s">
        <v>278</v>
      </c>
      <c r="B22" s="675" t="s">
        <v>135</v>
      </c>
    </row>
    <row r="23" spans="1:2" ht="21" customHeight="1">
      <c r="A23" s="680" t="s">
        <v>280</v>
      </c>
      <c r="B23" s="675" t="s">
        <v>136</v>
      </c>
    </row>
    <row r="24" spans="1:2" ht="21.75" customHeight="1">
      <c r="A24" s="680" t="s">
        <v>282</v>
      </c>
      <c r="B24" s="675" t="s">
        <v>137</v>
      </c>
    </row>
    <row r="25" spans="1:2" ht="21" customHeight="1">
      <c r="A25" s="680" t="s">
        <v>754</v>
      </c>
      <c r="B25" s="675" t="s">
        <v>138</v>
      </c>
    </row>
    <row r="26" spans="1:2" ht="21" customHeight="1">
      <c r="A26" s="680" t="s">
        <v>798</v>
      </c>
      <c r="B26" s="675" t="s">
        <v>139</v>
      </c>
    </row>
    <row r="27" spans="1:2" ht="21" customHeight="1">
      <c r="A27" s="680" t="s">
        <v>801</v>
      </c>
      <c r="B27" s="675" t="s">
        <v>140</v>
      </c>
    </row>
    <row r="28" spans="1:2" ht="27" customHeight="1">
      <c r="A28" s="680" t="s">
        <v>804</v>
      </c>
      <c r="B28" s="681" t="s">
        <v>141</v>
      </c>
    </row>
    <row r="29" spans="1:2" ht="21" customHeight="1">
      <c r="A29" s="680" t="s">
        <v>807</v>
      </c>
      <c r="B29" s="675" t="s">
        <v>142</v>
      </c>
    </row>
    <row r="30" spans="1:2" ht="21" customHeight="1">
      <c r="A30" s="680" t="s">
        <v>810</v>
      </c>
      <c r="B30" s="675" t="s">
        <v>143</v>
      </c>
    </row>
    <row r="31" spans="1:2" ht="21" customHeight="1">
      <c r="A31" s="680" t="s">
        <v>813</v>
      </c>
      <c r="B31" s="675" t="s">
        <v>144</v>
      </c>
    </row>
    <row r="32" spans="1:2" ht="21" customHeight="1">
      <c r="A32" s="680" t="s">
        <v>816</v>
      </c>
      <c r="B32" s="675" t="s">
        <v>145</v>
      </c>
    </row>
    <row r="33" spans="1:2" ht="21" customHeight="1">
      <c r="A33" s="680" t="s">
        <v>819</v>
      </c>
      <c r="B33" s="675" t="s">
        <v>146</v>
      </c>
    </row>
    <row r="34" spans="1:2" ht="21" customHeight="1">
      <c r="A34" s="680" t="s">
        <v>822</v>
      </c>
      <c r="B34" s="675" t="s">
        <v>147</v>
      </c>
    </row>
    <row r="35" spans="1:2" ht="21" customHeight="1">
      <c r="A35" s="680" t="s">
        <v>148</v>
      </c>
      <c r="B35" s="675" t="s">
        <v>149</v>
      </c>
    </row>
    <row r="36" spans="1:2" ht="21" customHeight="1">
      <c r="A36" s="680" t="s">
        <v>828</v>
      </c>
      <c r="B36" s="675" t="s">
        <v>150</v>
      </c>
    </row>
    <row r="37" ht="12.75">
      <c r="A37" s="680"/>
    </row>
    <row r="38" ht="12.75">
      <c r="A38" s="675"/>
    </row>
    <row r="39" ht="12.75">
      <c r="A39" s="675"/>
    </row>
  </sheetData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workbookViewId="0" topLeftCell="B22">
      <selection activeCell="B46" sqref="B46"/>
    </sheetView>
  </sheetViews>
  <sheetFormatPr defaultColWidth="9.140625" defaultRowHeight="12.75"/>
  <cols>
    <col min="1" max="1" width="4.7109375" style="87" customWidth="1"/>
    <col min="2" max="2" width="57.28125" style="87" customWidth="1"/>
    <col min="3" max="3" width="13.421875" style="87" customWidth="1"/>
    <col min="4" max="4" width="15.00390625" style="87" customWidth="1"/>
    <col min="5" max="16384" width="9.140625" style="87" customWidth="1"/>
  </cols>
  <sheetData>
    <row r="1" spans="1:4" ht="19.5" customHeight="1">
      <c r="A1" s="85" t="s">
        <v>198</v>
      </c>
      <c r="B1" s="85"/>
      <c r="C1" s="85"/>
      <c r="D1" s="86" t="s">
        <v>240</v>
      </c>
    </row>
    <row r="2" spans="1:4" ht="19.5" customHeight="1">
      <c r="A2" s="85"/>
      <c r="B2" s="85"/>
      <c r="C2" s="85"/>
      <c r="D2" s="86"/>
    </row>
    <row r="3" spans="1:4" ht="19.5" customHeight="1">
      <c r="A3" s="85"/>
      <c r="B3" s="85"/>
      <c r="C3" s="85"/>
      <c r="D3" s="86"/>
    </row>
    <row r="4" spans="1:4" ht="12.75">
      <c r="A4" s="85"/>
      <c r="B4" s="85"/>
      <c r="C4" s="85"/>
      <c r="D4" s="85"/>
    </row>
    <row r="5" spans="1:4" ht="12.75">
      <c r="A5" s="85"/>
      <c r="B5" s="85"/>
      <c r="C5" s="85"/>
      <c r="D5" s="85"/>
    </row>
    <row r="6" spans="1:4" ht="15.75">
      <c r="A6" s="59" t="s">
        <v>241</v>
      </c>
      <c r="B6" s="59"/>
      <c r="C6" s="59"/>
      <c r="D6" s="59"/>
    </row>
    <row r="7" spans="1:4" ht="15.75">
      <c r="A7" s="60"/>
      <c r="B7" s="60"/>
      <c r="C7" s="60"/>
      <c r="D7" s="60"/>
    </row>
    <row r="8" spans="1:4" ht="15.75">
      <c r="A8" s="60"/>
      <c r="B8" s="60"/>
      <c r="C8" s="60"/>
      <c r="D8" s="60"/>
    </row>
    <row r="9" spans="1:4" ht="13.5" thickBot="1">
      <c r="A9" s="85"/>
      <c r="B9" s="85"/>
      <c r="C9" s="85"/>
      <c r="D9" s="85"/>
    </row>
    <row r="10" spans="1:4" ht="25.5" customHeight="1" thickBot="1">
      <c r="A10" s="88" t="s">
        <v>242</v>
      </c>
      <c r="B10" s="88" t="s">
        <v>243</v>
      </c>
      <c r="C10" s="89" t="s">
        <v>244</v>
      </c>
      <c r="D10" s="90"/>
    </row>
    <row r="11" spans="1:4" ht="20.25" customHeight="1" thickBot="1">
      <c r="A11" s="91"/>
      <c r="B11" s="91"/>
      <c r="C11" s="92" t="s">
        <v>245</v>
      </c>
      <c r="D11" s="93" t="s">
        <v>246</v>
      </c>
    </row>
    <row r="12" spans="1:4" ht="12.75">
      <c r="A12" s="85"/>
      <c r="B12" s="85"/>
      <c r="C12" s="85"/>
      <c r="D12" s="94"/>
    </row>
    <row r="13" spans="1:4" ht="18" customHeight="1">
      <c r="A13" s="95" t="s">
        <v>247</v>
      </c>
      <c r="B13" s="96" t="s">
        <v>248</v>
      </c>
      <c r="C13" s="97">
        <v>79884</v>
      </c>
      <c r="D13" s="98">
        <v>86683</v>
      </c>
    </row>
    <row r="14" spans="1:4" ht="18" customHeight="1">
      <c r="A14" s="95" t="s">
        <v>249</v>
      </c>
      <c r="B14" s="96" t="s">
        <v>250</v>
      </c>
      <c r="C14" s="97">
        <v>99102</v>
      </c>
      <c r="D14" s="98">
        <v>79969</v>
      </c>
    </row>
    <row r="15" spans="1:4" ht="18" customHeight="1">
      <c r="A15" s="95" t="s">
        <v>251</v>
      </c>
      <c r="B15" s="96" t="s">
        <v>252</v>
      </c>
      <c r="C15" s="97">
        <v>4440</v>
      </c>
      <c r="D15" s="98">
        <v>3600</v>
      </c>
    </row>
    <row r="16" spans="1:4" ht="18" customHeight="1">
      <c r="A16" s="95" t="s">
        <v>253</v>
      </c>
      <c r="B16" s="96" t="s">
        <v>254</v>
      </c>
      <c r="C16" s="97">
        <v>616</v>
      </c>
      <c r="D16" s="98">
        <v>531</v>
      </c>
    </row>
    <row r="17" spans="1:4" ht="18" customHeight="1">
      <c r="A17" s="95" t="s">
        <v>255</v>
      </c>
      <c r="B17" s="96" t="s">
        <v>256</v>
      </c>
      <c r="C17" s="97">
        <v>186232</v>
      </c>
      <c r="D17" s="98">
        <v>204000</v>
      </c>
    </row>
    <row r="18" spans="1:4" ht="18" customHeight="1">
      <c r="A18" s="95" t="s">
        <v>257</v>
      </c>
      <c r="B18" s="96" t="s">
        <v>258</v>
      </c>
      <c r="C18" s="97">
        <v>286689</v>
      </c>
      <c r="D18" s="98">
        <v>281149</v>
      </c>
    </row>
    <row r="19" spans="1:4" ht="18" customHeight="1">
      <c r="A19" s="95" t="s">
        <v>259</v>
      </c>
      <c r="B19" s="96" t="s">
        <v>260</v>
      </c>
      <c r="C19" s="97">
        <v>63404</v>
      </c>
      <c r="D19" s="98">
        <v>59069</v>
      </c>
    </row>
    <row r="20" spans="1:4" ht="18" customHeight="1">
      <c r="A20" s="95" t="s">
        <v>261</v>
      </c>
      <c r="B20" s="96" t="s">
        <v>262</v>
      </c>
      <c r="C20" s="97">
        <v>177433</v>
      </c>
      <c r="D20" s="98">
        <v>160461</v>
      </c>
    </row>
    <row r="21" spans="1:4" ht="18" customHeight="1">
      <c r="A21" s="95" t="s">
        <v>263</v>
      </c>
      <c r="B21" s="96" t="s">
        <v>264</v>
      </c>
      <c r="C21" s="97">
        <v>49423</v>
      </c>
      <c r="D21" s="98">
        <v>49793</v>
      </c>
    </row>
    <row r="22" spans="1:4" ht="18" customHeight="1">
      <c r="A22" s="95" t="s">
        <v>265</v>
      </c>
      <c r="B22" s="96" t="s">
        <v>266</v>
      </c>
      <c r="C22" s="97">
        <v>23100</v>
      </c>
      <c r="D22" s="98">
        <v>26871</v>
      </c>
    </row>
    <row r="23" spans="1:4" ht="18" customHeight="1">
      <c r="A23" s="95" t="s">
        <v>267</v>
      </c>
      <c r="B23" s="96" t="s">
        <v>268</v>
      </c>
      <c r="C23" s="97">
        <v>67631</v>
      </c>
      <c r="D23" s="98">
        <v>66288</v>
      </c>
    </row>
    <row r="24" spans="1:4" ht="18" customHeight="1">
      <c r="A24" s="95" t="s">
        <v>269</v>
      </c>
      <c r="B24" s="99" t="s">
        <v>270</v>
      </c>
      <c r="C24" s="97">
        <v>3231487</v>
      </c>
      <c r="D24" s="98">
        <v>3110497</v>
      </c>
    </row>
    <row r="25" ht="13.5" thickBot="1">
      <c r="D25" s="98"/>
    </row>
    <row r="26" spans="1:4" ht="18" customHeight="1" thickBot="1">
      <c r="A26" s="100" t="s">
        <v>271</v>
      </c>
      <c r="B26" s="101"/>
      <c r="C26" s="102">
        <f>SUM(C13:C24)</f>
        <v>4269441</v>
      </c>
      <c r="D26" s="102">
        <f>SUM(D13:D24)</f>
        <v>4128911</v>
      </c>
    </row>
    <row r="27" spans="1:4" ht="18" customHeight="1">
      <c r="A27" s="103"/>
      <c r="B27" s="85"/>
      <c r="C27" s="85"/>
      <c r="D27" s="98"/>
    </row>
    <row r="28" spans="1:4" ht="25.5" customHeight="1">
      <c r="A28" s="95" t="s">
        <v>272</v>
      </c>
      <c r="B28" s="96" t="s">
        <v>273</v>
      </c>
      <c r="C28" s="97">
        <v>12086</v>
      </c>
      <c r="D28" s="98">
        <v>11946</v>
      </c>
    </row>
    <row r="29" spans="1:6" ht="18" customHeight="1">
      <c r="A29" s="95" t="s">
        <v>274</v>
      </c>
      <c r="B29" s="96" t="s">
        <v>275</v>
      </c>
      <c r="C29" s="97">
        <v>23800</v>
      </c>
      <c r="D29" s="98">
        <v>25220</v>
      </c>
      <c r="F29" s="98"/>
    </row>
    <row r="30" spans="1:4" ht="18" customHeight="1">
      <c r="A30" s="95" t="s">
        <v>276</v>
      </c>
      <c r="B30" s="96" t="s">
        <v>277</v>
      </c>
      <c r="C30" s="97">
        <v>16786</v>
      </c>
      <c r="D30" s="98"/>
    </row>
    <row r="31" spans="1:4" ht="18" customHeight="1">
      <c r="A31" s="95" t="s">
        <v>278</v>
      </c>
      <c r="B31" s="96" t="s">
        <v>279</v>
      </c>
      <c r="C31" s="97"/>
      <c r="D31" s="98">
        <v>3824</v>
      </c>
    </row>
    <row r="32" spans="1:4" ht="18" customHeight="1">
      <c r="A32" s="95" t="s">
        <v>280</v>
      </c>
      <c r="B32" s="96" t="s">
        <v>281</v>
      </c>
      <c r="C32" s="97">
        <v>1485</v>
      </c>
      <c r="D32" s="98">
        <v>1372</v>
      </c>
    </row>
    <row r="33" spans="1:4" ht="18" customHeight="1">
      <c r="A33" s="95" t="s">
        <v>282</v>
      </c>
      <c r="B33" s="96" t="s">
        <v>283</v>
      </c>
      <c r="C33" s="97">
        <v>409209</v>
      </c>
      <c r="D33" s="98">
        <v>412405</v>
      </c>
    </row>
    <row r="34" spans="1:4" ht="13.5" thickBot="1">
      <c r="A34" s="85"/>
      <c r="B34" s="85"/>
      <c r="C34" s="85"/>
      <c r="D34" s="98"/>
    </row>
    <row r="35" spans="1:4" ht="18" customHeight="1" thickBot="1">
      <c r="A35" s="100" t="s">
        <v>284</v>
      </c>
      <c r="B35" s="101"/>
      <c r="C35" s="102">
        <f>SUM(C28:C34)</f>
        <v>463366</v>
      </c>
      <c r="D35" s="102">
        <f>SUM(D28:D34)</f>
        <v>454767</v>
      </c>
    </row>
    <row r="36" spans="1:4" ht="13.5" thickBot="1">
      <c r="A36" s="85"/>
      <c r="B36" s="85"/>
      <c r="C36" s="85"/>
      <c r="D36" s="98"/>
    </row>
    <row r="37" spans="1:4" ht="18" customHeight="1" thickBot="1">
      <c r="A37" s="100" t="s">
        <v>285</v>
      </c>
      <c r="B37" s="101"/>
      <c r="C37" s="104">
        <f>SUM(C26+C35)</f>
        <v>4732807</v>
      </c>
      <c r="D37" s="104">
        <f>SUM(D26+D35)</f>
        <v>4583678</v>
      </c>
    </row>
    <row r="38" ht="12.75">
      <c r="D38" s="98"/>
    </row>
    <row r="39" ht="12.75">
      <c r="D39" s="98"/>
    </row>
    <row r="40" ht="12.75">
      <c r="D40" s="94"/>
    </row>
    <row r="42" ht="12.75">
      <c r="D42" s="94"/>
    </row>
  </sheetData>
  <mergeCells count="7">
    <mergeCell ref="A26:B26"/>
    <mergeCell ref="A35:B35"/>
    <mergeCell ref="A37:B37"/>
    <mergeCell ref="A6:D6"/>
    <mergeCell ref="C10:D10"/>
    <mergeCell ref="A10:A11"/>
    <mergeCell ref="B10:B1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view="pageBreakPreview" zoomScale="75" zoomScaleSheetLayoutView="75" workbookViewId="0" topLeftCell="A1">
      <selection activeCell="F26" sqref="F26"/>
    </sheetView>
  </sheetViews>
  <sheetFormatPr defaultColWidth="9.140625" defaultRowHeight="12.75"/>
  <cols>
    <col min="1" max="1" width="4.7109375" style="113" customWidth="1"/>
    <col min="2" max="2" width="6.00390625" style="113" customWidth="1"/>
    <col min="3" max="3" width="2.7109375" style="110" customWidth="1"/>
    <col min="4" max="4" width="2.57421875" style="110" customWidth="1"/>
    <col min="5" max="5" width="2.140625" style="110" customWidth="1"/>
    <col min="6" max="6" width="85.140625" style="108" customWidth="1"/>
    <col min="7" max="7" width="19.28125" style="108" customWidth="1"/>
    <col min="8" max="8" width="11.28125" style="107" bestFit="1" customWidth="1"/>
    <col min="9" max="9" width="12.7109375" style="107" bestFit="1" customWidth="1"/>
    <col min="10" max="10" width="19.421875" style="114" customWidth="1"/>
    <col min="11" max="11" width="12.7109375" style="110" bestFit="1" customWidth="1"/>
    <col min="12" max="12" width="13.7109375" style="110" bestFit="1" customWidth="1"/>
    <col min="13" max="16384" width="9.140625" style="110" customWidth="1"/>
  </cols>
  <sheetData>
    <row r="1" spans="1:10" ht="21.75" customHeight="1">
      <c r="A1" s="105" t="s">
        <v>198</v>
      </c>
      <c r="B1" s="106"/>
      <c r="C1" s="107"/>
      <c r="D1" s="107"/>
      <c r="E1" s="107"/>
      <c r="J1" s="109" t="s">
        <v>286</v>
      </c>
    </row>
    <row r="2" spans="1:10" ht="15" customHeight="1">
      <c r="A2" s="105"/>
      <c r="B2" s="106"/>
      <c r="C2" s="107"/>
      <c r="D2" s="107"/>
      <c r="E2" s="107"/>
      <c r="J2" s="109"/>
    </row>
    <row r="3" spans="1:10" ht="20.25" customHeight="1">
      <c r="A3" s="105"/>
      <c r="B3" s="111" t="s">
        <v>287</v>
      </c>
      <c r="C3" s="111"/>
      <c r="D3" s="111"/>
      <c r="E3" s="111"/>
      <c r="F3" s="111"/>
      <c r="G3" s="111"/>
      <c r="H3" s="111"/>
      <c r="I3" s="111"/>
      <c r="J3" s="111"/>
    </row>
    <row r="4" spans="1:10" ht="20.2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ht="22.5" customHeight="1" thickBot="1"/>
    <row r="6" spans="1:10" s="122" customFormat="1" ht="71.25" customHeight="1" thickBot="1">
      <c r="A6" s="115" t="s">
        <v>288</v>
      </c>
      <c r="B6" s="116"/>
      <c r="C6" s="115" t="s">
        <v>243</v>
      </c>
      <c r="D6" s="117"/>
      <c r="E6" s="118"/>
      <c r="F6" s="119"/>
      <c r="G6" s="119" t="s">
        <v>289</v>
      </c>
      <c r="H6" s="120" t="s">
        <v>290</v>
      </c>
      <c r="I6" s="120" t="s">
        <v>291</v>
      </c>
      <c r="J6" s="121" t="s">
        <v>292</v>
      </c>
    </row>
    <row r="7" spans="1:10" s="127" customFormat="1" ht="15">
      <c r="A7" s="123"/>
      <c r="B7" s="124"/>
      <c r="C7" s="123"/>
      <c r="D7" s="124"/>
      <c r="E7" s="123"/>
      <c r="F7" s="123"/>
      <c r="G7" s="123"/>
      <c r="H7" s="125"/>
      <c r="I7" s="125"/>
      <c r="J7" s="126"/>
    </row>
    <row r="8" spans="1:10" s="136" customFormat="1" ht="18" customHeight="1">
      <c r="A8" s="128" t="s">
        <v>247</v>
      </c>
      <c r="B8" s="129"/>
      <c r="C8" s="130" t="s">
        <v>248</v>
      </c>
      <c r="D8" s="131"/>
      <c r="E8" s="131"/>
      <c r="F8" s="132"/>
      <c r="G8" s="133" t="s">
        <v>293</v>
      </c>
      <c r="H8" s="134"/>
      <c r="I8" s="134">
        <v>55673</v>
      </c>
      <c r="J8" s="135">
        <v>86682861</v>
      </c>
    </row>
    <row r="9" spans="1:10" s="136" customFormat="1" ht="18" customHeight="1">
      <c r="A9" s="137"/>
      <c r="B9" s="138"/>
      <c r="C9" s="139"/>
      <c r="D9" s="140"/>
      <c r="E9" s="139"/>
      <c r="F9" s="141"/>
      <c r="G9" s="133"/>
      <c r="J9" s="142"/>
    </row>
    <row r="10" spans="1:10" s="136" customFormat="1" ht="18" customHeight="1">
      <c r="A10" s="128" t="s">
        <v>249</v>
      </c>
      <c r="B10" s="129"/>
      <c r="C10" s="130" t="s">
        <v>250</v>
      </c>
      <c r="D10" s="131"/>
      <c r="E10" s="131"/>
      <c r="F10" s="132"/>
      <c r="G10" s="133"/>
      <c r="J10" s="142"/>
    </row>
    <row r="11" spans="1:10" s="136" customFormat="1" ht="18" customHeight="1">
      <c r="A11" s="128"/>
      <c r="B11" s="129"/>
      <c r="C11" s="130"/>
      <c r="D11" s="143" t="s">
        <v>294</v>
      </c>
      <c r="E11" s="131"/>
      <c r="F11" s="132"/>
      <c r="G11" s="133"/>
      <c r="J11" s="142"/>
    </row>
    <row r="12" spans="1:10" s="150" customFormat="1" ht="18" customHeight="1">
      <c r="A12" s="144"/>
      <c r="B12" s="145" t="s">
        <v>295</v>
      </c>
      <c r="C12" s="146"/>
      <c r="D12" s="147" t="s">
        <v>296</v>
      </c>
      <c r="E12" s="146"/>
      <c r="F12" s="148"/>
      <c r="G12" s="133" t="s">
        <v>297</v>
      </c>
      <c r="H12" s="134">
        <v>3300000</v>
      </c>
      <c r="I12" s="134">
        <v>1</v>
      </c>
      <c r="J12" s="149">
        <f>H12*I12</f>
        <v>3300000</v>
      </c>
    </row>
    <row r="13" spans="1:10" s="150" customFormat="1" ht="18" customHeight="1">
      <c r="A13" s="144"/>
      <c r="B13" s="145" t="s">
        <v>298</v>
      </c>
      <c r="C13" s="146"/>
      <c r="D13" s="147" t="s">
        <v>299</v>
      </c>
      <c r="E13" s="146"/>
      <c r="F13" s="151"/>
      <c r="G13" s="133" t="s">
        <v>300</v>
      </c>
      <c r="H13" s="134">
        <v>324</v>
      </c>
      <c r="I13" s="134">
        <v>114432</v>
      </c>
      <c r="J13" s="149">
        <f>H13*I13</f>
        <v>37075968</v>
      </c>
    </row>
    <row r="14" spans="1:10" s="150" customFormat="1" ht="18" customHeight="1">
      <c r="A14" s="144"/>
      <c r="B14" s="145" t="s">
        <v>301</v>
      </c>
      <c r="C14" s="146"/>
      <c r="D14" s="147" t="s">
        <v>302</v>
      </c>
      <c r="E14" s="146"/>
      <c r="F14" s="148"/>
      <c r="G14" s="133" t="s">
        <v>303</v>
      </c>
      <c r="H14" s="134">
        <v>270</v>
      </c>
      <c r="I14" s="134"/>
      <c r="J14" s="152">
        <v>22585500</v>
      </c>
    </row>
    <row r="15" spans="1:10" s="150" customFormat="1" ht="18" customHeight="1">
      <c r="A15" s="144"/>
      <c r="B15" s="145"/>
      <c r="C15" s="146"/>
      <c r="D15" s="143" t="s">
        <v>304</v>
      </c>
      <c r="E15" s="146"/>
      <c r="F15" s="148"/>
      <c r="G15" s="133"/>
      <c r="H15" s="134"/>
      <c r="I15" s="134"/>
      <c r="J15" s="152"/>
    </row>
    <row r="16" spans="1:10" s="150" customFormat="1" ht="18" customHeight="1">
      <c r="A16" s="144"/>
      <c r="B16" s="145" t="s">
        <v>305</v>
      </c>
      <c r="C16" s="146"/>
      <c r="D16" s="147" t="s">
        <v>306</v>
      </c>
      <c r="E16" s="146"/>
      <c r="F16" s="148"/>
      <c r="G16" s="133" t="s">
        <v>307</v>
      </c>
      <c r="H16" s="134">
        <v>70</v>
      </c>
      <c r="I16" s="134">
        <v>93635</v>
      </c>
      <c r="J16" s="152">
        <f>H16*I16</f>
        <v>6554450</v>
      </c>
    </row>
    <row r="17" spans="1:10" s="150" customFormat="1" ht="18" customHeight="1">
      <c r="A17" s="144"/>
      <c r="B17" s="145" t="s">
        <v>308</v>
      </c>
      <c r="C17" s="146"/>
      <c r="D17" s="147" t="s">
        <v>309</v>
      </c>
      <c r="E17" s="146"/>
      <c r="F17" s="148"/>
      <c r="G17" s="133" t="s">
        <v>310</v>
      </c>
      <c r="H17" s="134">
        <v>7737</v>
      </c>
      <c r="I17" s="134">
        <v>1351</v>
      </c>
      <c r="J17" s="152">
        <f>H17*I17</f>
        <v>10452687</v>
      </c>
    </row>
    <row r="18" spans="1:10" s="150" customFormat="1" ht="18" customHeight="1">
      <c r="A18" s="144"/>
      <c r="B18" s="147"/>
      <c r="C18" s="146"/>
      <c r="D18" s="146"/>
      <c r="E18" s="153" t="s">
        <v>311</v>
      </c>
      <c r="F18" s="141"/>
      <c r="G18" s="133"/>
      <c r="H18" s="147"/>
      <c r="I18" s="147"/>
      <c r="J18" s="135">
        <f>SUM(J12:J17)</f>
        <v>79968605</v>
      </c>
    </row>
    <row r="19" spans="1:13" s="150" customFormat="1" ht="18" customHeight="1">
      <c r="A19" s="144"/>
      <c r="B19" s="147"/>
      <c r="C19" s="146"/>
      <c r="D19" s="146"/>
      <c r="E19" s="139"/>
      <c r="F19" s="141"/>
      <c r="G19" s="133"/>
      <c r="H19" s="147"/>
      <c r="I19" s="147"/>
      <c r="J19" s="154"/>
      <c r="K19" s="136"/>
      <c r="L19" s="136"/>
      <c r="M19" s="136"/>
    </row>
    <row r="20" spans="1:10" s="136" customFormat="1" ht="18" customHeight="1">
      <c r="A20" s="128" t="s">
        <v>251</v>
      </c>
      <c r="B20" s="129"/>
      <c r="C20" s="130" t="s">
        <v>312</v>
      </c>
      <c r="D20" s="131"/>
      <c r="E20" s="131"/>
      <c r="F20" s="132"/>
      <c r="G20" s="133" t="s">
        <v>313</v>
      </c>
      <c r="H20" s="134">
        <v>300000</v>
      </c>
      <c r="I20" s="134">
        <v>12</v>
      </c>
      <c r="J20" s="135">
        <f>H20*I20</f>
        <v>3600000</v>
      </c>
    </row>
    <row r="21" spans="1:10" s="136" customFormat="1" ht="18" customHeight="1">
      <c r="A21" s="137"/>
      <c r="B21" s="138"/>
      <c r="C21" s="139"/>
      <c r="D21" s="140"/>
      <c r="E21" s="139"/>
      <c r="F21" s="141"/>
      <c r="G21" s="133"/>
      <c r="J21" s="142"/>
    </row>
    <row r="22" spans="1:10" s="136" customFormat="1" ht="18" customHeight="1">
      <c r="A22" s="128">
        <v>4</v>
      </c>
      <c r="B22" s="129"/>
      <c r="C22" s="130" t="s">
        <v>314</v>
      </c>
      <c r="D22" s="131"/>
      <c r="E22" s="131"/>
      <c r="F22" s="132"/>
      <c r="G22" s="133" t="s">
        <v>315</v>
      </c>
      <c r="H22" s="134">
        <v>3088</v>
      </c>
      <c r="I22" s="134">
        <v>172</v>
      </c>
      <c r="J22" s="135">
        <f>H22*I22</f>
        <v>531136</v>
      </c>
    </row>
    <row r="23" spans="1:10" s="136" customFormat="1" ht="18" customHeight="1">
      <c r="A23" s="137"/>
      <c r="B23" s="138"/>
      <c r="C23" s="139"/>
      <c r="D23" s="140"/>
      <c r="E23" s="139"/>
      <c r="F23" s="141"/>
      <c r="G23" s="133"/>
      <c r="J23" s="142"/>
    </row>
    <row r="24" spans="1:10" s="136" customFormat="1" ht="18" customHeight="1">
      <c r="A24" s="128" t="s">
        <v>255</v>
      </c>
      <c r="B24" s="129"/>
      <c r="C24" s="130" t="s">
        <v>316</v>
      </c>
      <c r="D24" s="131"/>
      <c r="E24" s="131"/>
      <c r="F24" s="132"/>
      <c r="G24" s="133" t="s">
        <v>317</v>
      </c>
      <c r="H24" s="134">
        <v>2</v>
      </c>
      <c r="I24" s="134">
        <v>102000000</v>
      </c>
      <c r="J24" s="135">
        <f>H24*I24</f>
        <v>204000000</v>
      </c>
    </row>
    <row r="25" spans="1:10" s="136" customFormat="1" ht="18" customHeight="1">
      <c r="A25" s="137"/>
      <c r="B25" s="138"/>
      <c r="C25" s="139"/>
      <c r="D25" s="140"/>
      <c r="E25" s="139"/>
      <c r="F25" s="141"/>
      <c r="G25" s="133"/>
      <c r="H25" s="155"/>
      <c r="I25" s="156"/>
      <c r="J25" s="154"/>
    </row>
    <row r="26" spans="1:11" s="136" customFormat="1" ht="18" customHeight="1">
      <c r="A26" s="128" t="s">
        <v>257</v>
      </c>
      <c r="B26" s="129"/>
      <c r="C26" s="130" t="s">
        <v>318</v>
      </c>
      <c r="D26" s="131"/>
      <c r="E26" s="131"/>
      <c r="F26" s="132"/>
      <c r="G26" s="133" t="s">
        <v>319</v>
      </c>
      <c r="H26" s="134"/>
      <c r="I26" s="134"/>
      <c r="J26" s="135">
        <v>281148650</v>
      </c>
      <c r="K26" s="107"/>
    </row>
    <row r="27" spans="1:11" s="136" customFormat="1" ht="18" customHeight="1">
      <c r="A27" s="137"/>
      <c r="B27" s="138"/>
      <c r="C27" s="139"/>
      <c r="D27" s="140"/>
      <c r="E27" s="139"/>
      <c r="F27" s="141"/>
      <c r="G27" s="133"/>
      <c r="H27" s="156"/>
      <c r="I27" s="156"/>
      <c r="J27" s="154"/>
      <c r="K27" s="156"/>
    </row>
    <row r="28" spans="1:10" s="107" customFormat="1" ht="18" customHeight="1">
      <c r="A28" s="128" t="s">
        <v>259</v>
      </c>
      <c r="B28" s="145"/>
      <c r="C28" s="130" t="s">
        <v>260</v>
      </c>
      <c r="E28" s="153"/>
      <c r="F28" s="157"/>
      <c r="G28" s="133" t="s">
        <v>320</v>
      </c>
      <c r="H28" s="134">
        <v>1061</v>
      </c>
      <c r="I28" s="134">
        <v>55673</v>
      </c>
      <c r="J28" s="135">
        <f>H28*I28</f>
        <v>59069053</v>
      </c>
    </row>
    <row r="29" spans="1:10" s="136" customFormat="1" ht="18" customHeight="1">
      <c r="A29" s="128"/>
      <c r="B29" s="129"/>
      <c r="C29" s="130"/>
      <c r="D29" s="131"/>
      <c r="E29" s="131"/>
      <c r="F29" s="132"/>
      <c r="G29" s="133"/>
      <c r="H29" s="134"/>
      <c r="I29" s="134"/>
      <c r="J29" s="135"/>
    </row>
    <row r="30" spans="1:10" s="136" customFormat="1" ht="18" customHeight="1">
      <c r="A30" s="128" t="s">
        <v>261</v>
      </c>
      <c r="B30" s="129"/>
      <c r="C30" s="130" t="s">
        <v>262</v>
      </c>
      <c r="D30" s="131"/>
      <c r="E30" s="131"/>
      <c r="F30" s="132"/>
      <c r="G30" s="133"/>
      <c r="J30" s="142"/>
    </row>
    <row r="31" spans="1:10" s="136" customFormat="1" ht="18" customHeight="1">
      <c r="A31" s="137"/>
      <c r="B31" s="145" t="s">
        <v>321</v>
      </c>
      <c r="C31" s="139"/>
      <c r="D31" s="147" t="s">
        <v>322</v>
      </c>
      <c r="E31" s="139"/>
      <c r="F31" s="141"/>
      <c r="G31" s="133" t="s">
        <v>323</v>
      </c>
      <c r="H31" s="134"/>
      <c r="I31" s="134">
        <v>55673</v>
      </c>
      <c r="J31" s="149">
        <v>43981670</v>
      </c>
    </row>
    <row r="32" spans="1:10" s="150" customFormat="1" ht="18" customHeight="1">
      <c r="A32" s="144"/>
      <c r="B32" s="145" t="s">
        <v>324</v>
      </c>
      <c r="C32" s="146"/>
      <c r="D32" s="147" t="s">
        <v>325</v>
      </c>
      <c r="E32" s="146"/>
      <c r="F32" s="146"/>
      <c r="G32" s="133" t="s">
        <v>326</v>
      </c>
      <c r="H32" s="134">
        <v>2303300</v>
      </c>
      <c r="I32" s="147">
        <v>12</v>
      </c>
      <c r="J32" s="152">
        <v>2303300</v>
      </c>
    </row>
    <row r="33" spans="1:10" s="150" customFormat="1" ht="18" customHeight="1">
      <c r="A33" s="144"/>
      <c r="B33" s="145" t="s">
        <v>327</v>
      </c>
      <c r="C33" s="146"/>
      <c r="D33" s="147" t="s">
        <v>328</v>
      </c>
      <c r="E33" s="146"/>
      <c r="F33" s="148"/>
      <c r="G33" s="133" t="s">
        <v>329</v>
      </c>
      <c r="H33" s="134"/>
      <c r="I33" s="134">
        <v>815</v>
      </c>
      <c r="J33" s="149">
        <v>58567500</v>
      </c>
    </row>
    <row r="34" spans="1:10" s="150" customFormat="1" ht="18" customHeight="1">
      <c r="A34" s="144"/>
      <c r="B34" s="145" t="s">
        <v>330</v>
      </c>
      <c r="C34" s="146"/>
      <c r="D34" s="147" t="s">
        <v>331</v>
      </c>
      <c r="E34" s="146"/>
      <c r="F34" s="148"/>
      <c r="G34" s="133" t="s">
        <v>332</v>
      </c>
      <c r="H34" s="134"/>
      <c r="I34" s="134">
        <v>95</v>
      </c>
      <c r="J34" s="149">
        <v>17242000</v>
      </c>
    </row>
    <row r="35" spans="1:10" s="150" customFormat="1" ht="18" customHeight="1">
      <c r="A35" s="144"/>
      <c r="B35" s="145" t="s">
        <v>333</v>
      </c>
      <c r="C35" s="146"/>
      <c r="D35" s="147" t="s">
        <v>334</v>
      </c>
      <c r="E35" s="146"/>
      <c r="F35" s="148"/>
      <c r="G35" s="133" t="s">
        <v>335</v>
      </c>
      <c r="H35" s="134">
        <v>29500</v>
      </c>
      <c r="I35" s="134">
        <v>108</v>
      </c>
      <c r="J35" s="158">
        <f>H35*I35</f>
        <v>3186000</v>
      </c>
    </row>
    <row r="36" spans="1:10" s="150" customFormat="1" ht="18" customHeight="1">
      <c r="A36" s="144"/>
      <c r="B36" s="145" t="s">
        <v>336</v>
      </c>
      <c r="C36" s="146"/>
      <c r="D36" s="147" t="s">
        <v>337</v>
      </c>
      <c r="E36" s="146"/>
      <c r="F36" s="148"/>
      <c r="G36" s="133" t="s">
        <v>338</v>
      </c>
      <c r="H36" s="134">
        <v>4921600</v>
      </c>
      <c r="I36" s="134">
        <v>12</v>
      </c>
      <c r="J36" s="149">
        <v>4921600</v>
      </c>
    </row>
    <row r="37" spans="1:10" s="150" customFormat="1" ht="18" customHeight="1">
      <c r="A37" s="144"/>
      <c r="B37" s="145" t="s">
        <v>339</v>
      </c>
      <c r="C37" s="146"/>
      <c r="D37" s="147" t="s">
        <v>340</v>
      </c>
      <c r="E37" s="146"/>
      <c r="F37" s="148"/>
      <c r="G37" s="133" t="s">
        <v>341</v>
      </c>
      <c r="H37" s="134">
        <v>146200</v>
      </c>
      <c r="I37" s="134">
        <v>120</v>
      </c>
      <c r="J37" s="149">
        <f>H37*I37</f>
        <v>17544000</v>
      </c>
    </row>
    <row r="38" spans="1:10" s="150" customFormat="1" ht="18" customHeight="1">
      <c r="A38" s="144"/>
      <c r="B38" s="145" t="s">
        <v>342</v>
      </c>
      <c r="C38" s="146"/>
      <c r="D38" s="147" t="s">
        <v>343</v>
      </c>
      <c r="E38" s="146"/>
      <c r="F38" s="146"/>
      <c r="G38" s="133" t="s">
        <v>344</v>
      </c>
      <c r="H38" s="134">
        <v>454110</v>
      </c>
      <c r="I38" s="134">
        <v>28</v>
      </c>
      <c r="J38" s="149">
        <f>H38*I38</f>
        <v>12715080</v>
      </c>
    </row>
    <row r="39" spans="1:10" s="150" customFormat="1" ht="18" customHeight="1">
      <c r="A39" s="144"/>
      <c r="B39" s="147"/>
      <c r="C39" s="146"/>
      <c r="D39" s="146"/>
      <c r="E39" s="153" t="s">
        <v>345</v>
      </c>
      <c r="F39" s="148"/>
      <c r="G39" s="133"/>
      <c r="H39" s="147"/>
      <c r="I39" s="147"/>
      <c r="J39" s="135">
        <f>SUM(J31:J38)</f>
        <v>160461150</v>
      </c>
    </row>
    <row r="40" spans="1:10" s="150" customFormat="1" ht="18" customHeight="1">
      <c r="A40" s="144"/>
      <c r="B40" s="147"/>
      <c r="C40" s="146"/>
      <c r="D40" s="146"/>
      <c r="E40" s="139"/>
      <c r="F40" s="148"/>
      <c r="G40" s="133"/>
      <c r="H40" s="147"/>
      <c r="I40" s="147"/>
      <c r="J40" s="154"/>
    </row>
    <row r="41" spans="1:10" s="136" customFormat="1" ht="18" customHeight="1">
      <c r="A41" s="128" t="s">
        <v>263</v>
      </c>
      <c r="B41" s="129"/>
      <c r="C41" s="130" t="s">
        <v>346</v>
      </c>
      <c r="D41" s="131"/>
      <c r="E41" s="131"/>
      <c r="F41" s="132"/>
      <c r="G41" s="133"/>
      <c r="H41" s="159"/>
      <c r="I41" s="159"/>
      <c r="J41" s="154"/>
    </row>
    <row r="42" spans="1:10" s="136" customFormat="1" ht="18" customHeight="1">
      <c r="A42" s="137"/>
      <c r="B42" s="160" t="s">
        <v>347</v>
      </c>
      <c r="C42" s="139"/>
      <c r="D42" s="160" t="s">
        <v>348</v>
      </c>
      <c r="E42" s="139"/>
      <c r="F42" s="141"/>
      <c r="G42" s="133" t="s">
        <v>349</v>
      </c>
      <c r="H42" s="134">
        <v>787450</v>
      </c>
      <c r="I42" s="134">
        <v>2</v>
      </c>
      <c r="J42" s="152">
        <f>H42*I42</f>
        <v>1574900</v>
      </c>
    </row>
    <row r="43" spans="1:10" s="136" customFormat="1" ht="18" customHeight="1">
      <c r="A43" s="155"/>
      <c r="B43" s="160" t="s">
        <v>350</v>
      </c>
      <c r="C43" s="161"/>
      <c r="D43" s="160" t="s">
        <v>351</v>
      </c>
      <c r="E43" s="161"/>
      <c r="F43" s="131"/>
      <c r="G43" s="133" t="s">
        <v>352</v>
      </c>
      <c r="H43" s="134"/>
      <c r="I43" s="134">
        <v>58</v>
      </c>
      <c r="J43" s="152">
        <v>42138200</v>
      </c>
    </row>
    <row r="44" spans="1:10" s="136" customFormat="1" ht="18" customHeight="1">
      <c r="A44" s="155"/>
      <c r="B44" s="160" t="s">
        <v>353</v>
      </c>
      <c r="C44" s="161"/>
      <c r="D44" s="160" t="s">
        <v>354</v>
      </c>
      <c r="E44" s="161"/>
      <c r="F44" s="131"/>
      <c r="G44" s="133" t="s">
        <v>355</v>
      </c>
      <c r="H44" s="134">
        <v>380000</v>
      </c>
      <c r="I44" s="134">
        <v>16</v>
      </c>
      <c r="J44" s="149">
        <f>H44*I44</f>
        <v>6080000</v>
      </c>
    </row>
    <row r="45" spans="1:10" s="136" customFormat="1" ht="18" customHeight="1">
      <c r="A45" s="155"/>
      <c r="B45" s="146"/>
      <c r="C45" s="139"/>
      <c r="D45" s="146"/>
      <c r="E45" s="153" t="s">
        <v>346</v>
      </c>
      <c r="F45" s="140"/>
      <c r="G45" s="133"/>
      <c r="H45" s="141"/>
      <c r="I45" s="147"/>
      <c r="J45" s="135">
        <f>SUM(J42:J44)</f>
        <v>49793100</v>
      </c>
    </row>
    <row r="46" spans="1:10" s="136" customFormat="1" ht="18" customHeight="1">
      <c r="A46" s="155"/>
      <c r="B46" s="146"/>
      <c r="C46" s="139"/>
      <c r="D46" s="146"/>
      <c r="E46" s="139"/>
      <c r="F46" s="140"/>
      <c r="G46" s="133"/>
      <c r="H46" s="141"/>
      <c r="J46" s="162"/>
    </row>
    <row r="47" spans="1:10" s="136" customFormat="1" ht="18" customHeight="1">
      <c r="A47" s="128" t="s">
        <v>265</v>
      </c>
      <c r="B47" s="129"/>
      <c r="C47" s="130" t="s">
        <v>356</v>
      </c>
      <c r="D47" s="131"/>
      <c r="E47" s="131"/>
      <c r="F47" s="132"/>
      <c r="G47" s="133" t="s">
        <v>357</v>
      </c>
      <c r="H47" s="134">
        <v>516750</v>
      </c>
      <c r="I47" s="134">
        <v>52</v>
      </c>
      <c r="J47" s="135">
        <f>H47*I47</f>
        <v>26871000</v>
      </c>
    </row>
    <row r="48" spans="1:10" s="136" customFormat="1" ht="18" customHeight="1">
      <c r="A48" s="137"/>
      <c r="B48" s="138"/>
      <c r="C48" s="139"/>
      <c r="D48" s="140"/>
      <c r="E48" s="139"/>
      <c r="F48" s="141"/>
      <c r="G48" s="133"/>
      <c r="H48" s="159"/>
      <c r="I48" s="159"/>
      <c r="J48" s="154"/>
    </row>
    <row r="49" spans="1:10" s="136" customFormat="1" ht="18" customHeight="1">
      <c r="A49" s="128" t="s">
        <v>267</v>
      </c>
      <c r="B49" s="129"/>
      <c r="C49" s="130" t="s">
        <v>268</v>
      </c>
      <c r="D49" s="131"/>
      <c r="E49" s="131"/>
      <c r="F49" s="132"/>
      <c r="G49" s="133"/>
      <c r="H49" s="159"/>
      <c r="I49" s="159"/>
      <c r="J49" s="154"/>
    </row>
    <row r="50" spans="1:10" s="136" customFormat="1" ht="18" customHeight="1">
      <c r="A50" s="155"/>
      <c r="B50" s="163" t="s">
        <v>358</v>
      </c>
      <c r="C50" s="139"/>
      <c r="D50" s="147" t="s">
        <v>359</v>
      </c>
      <c r="E50" s="164"/>
      <c r="F50" s="165"/>
      <c r="G50" s="166" t="s">
        <v>360</v>
      </c>
      <c r="H50" s="134">
        <v>540150</v>
      </c>
      <c r="I50" s="134">
        <v>122</v>
      </c>
      <c r="J50" s="152">
        <f>H50*I50</f>
        <v>65898300</v>
      </c>
    </row>
    <row r="51" spans="1:10" s="136" customFormat="1" ht="18" customHeight="1">
      <c r="A51" s="137"/>
      <c r="B51" s="160" t="s">
        <v>361</v>
      </c>
      <c r="C51" s="139"/>
      <c r="D51" s="147" t="s">
        <v>362</v>
      </c>
      <c r="E51" s="147"/>
      <c r="F51" s="165"/>
      <c r="G51" s="166" t="s">
        <v>363</v>
      </c>
      <c r="H51" s="134">
        <v>65000</v>
      </c>
      <c r="I51" s="134">
        <v>6</v>
      </c>
      <c r="J51" s="152">
        <f>H51*I51</f>
        <v>390000</v>
      </c>
    </row>
    <row r="52" spans="1:10" s="136" customFormat="1" ht="18" customHeight="1">
      <c r="A52" s="137"/>
      <c r="B52" s="138"/>
      <c r="C52" s="139"/>
      <c r="D52" s="165"/>
      <c r="E52" s="153" t="s">
        <v>268</v>
      </c>
      <c r="F52" s="165"/>
      <c r="G52" s="166"/>
      <c r="H52" s="159"/>
      <c r="I52" s="159"/>
      <c r="J52" s="135">
        <f>SUM(J50:J51)</f>
        <v>66288300</v>
      </c>
    </row>
    <row r="53" spans="1:10" s="136" customFormat="1" ht="18" customHeight="1">
      <c r="A53" s="137"/>
      <c r="B53" s="138"/>
      <c r="C53" s="139"/>
      <c r="D53" s="165"/>
      <c r="E53" s="164"/>
      <c r="F53" s="165"/>
      <c r="G53" s="166"/>
      <c r="H53" s="147"/>
      <c r="I53" s="147"/>
      <c r="J53" s="167"/>
    </row>
    <row r="54" spans="1:10" s="136" customFormat="1" ht="18" customHeight="1">
      <c r="A54" s="128" t="s">
        <v>269</v>
      </c>
      <c r="B54" s="129"/>
      <c r="C54" s="130" t="s">
        <v>364</v>
      </c>
      <c r="D54" s="131"/>
      <c r="E54" s="131"/>
      <c r="F54" s="132"/>
      <c r="G54" s="133"/>
      <c r="H54" s="159"/>
      <c r="I54" s="159"/>
      <c r="J54" s="154"/>
    </row>
    <row r="55" spans="1:10" s="136" customFormat="1" ht="18" customHeight="1">
      <c r="A55" s="137"/>
      <c r="B55" s="168" t="s">
        <v>365</v>
      </c>
      <c r="C55" s="139"/>
      <c r="D55" s="147" t="s">
        <v>366</v>
      </c>
      <c r="E55" s="139"/>
      <c r="F55" s="141"/>
      <c r="G55" s="166" t="s">
        <v>367</v>
      </c>
      <c r="H55" s="134"/>
      <c r="I55" s="134">
        <v>1856</v>
      </c>
      <c r="J55" s="152">
        <v>403174000</v>
      </c>
    </row>
    <row r="56" spans="1:10" s="107" customFormat="1" ht="18" customHeight="1">
      <c r="A56" s="144"/>
      <c r="B56" s="168" t="s">
        <v>368</v>
      </c>
      <c r="C56" s="140"/>
      <c r="D56" s="147" t="s">
        <v>369</v>
      </c>
      <c r="E56" s="147"/>
      <c r="F56" s="157"/>
      <c r="G56" s="166" t="s">
        <v>370</v>
      </c>
      <c r="H56" s="134"/>
      <c r="I56" s="134">
        <v>3740</v>
      </c>
      <c r="J56" s="152">
        <v>687713333</v>
      </c>
    </row>
    <row r="57" spans="1:10" s="107" customFormat="1" ht="15">
      <c r="A57" s="144"/>
      <c r="B57" s="168" t="s">
        <v>371</v>
      </c>
      <c r="C57" s="140"/>
      <c r="D57" s="147" t="s">
        <v>372</v>
      </c>
      <c r="E57" s="147"/>
      <c r="F57" s="157"/>
      <c r="G57" s="166" t="s">
        <v>373</v>
      </c>
      <c r="H57" s="134"/>
      <c r="I57" s="134">
        <v>3975</v>
      </c>
      <c r="J57" s="152">
        <v>946368667</v>
      </c>
    </row>
    <row r="58" spans="1:10" s="107" customFormat="1" ht="18" customHeight="1">
      <c r="A58" s="144"/>
      <c r="B58" s="168" t="s">
        <v>374</v>
      </c>
      <c r="C58" s="140"/>
      <c r="D58" s="147" t="s">
        <v>375</v>
      </c>
      <c r="E58" s="138"/>
      <c r="F58" s="148"/>
      <c r="G58" s="166" t="s">
        <v>376</v>
      </c>
      <c r="H58" s="134"/>
      <c r="I58" s="134">
        <v>1209</v>
      </c>
      <c r="J58" s="152">
        <v>224703333</v>
      </c>
    </row>
    <row r="59" spans="1:10" s="107" customFormat="1" ht="18" customHeight="1">
      <c r="A59" s="144"/>
      <c r="B59" s="168" t="s">
        <v>377</v>
      </c>
      <c r="C59" s="140"/>
      <c r="D59" s="147" t="s">
        <v>378</v>
      </c>
      <c r="E59" s="138"/>
      <c r="F59" s="148"/>
      <c r="G59" s="133" t="s">
        <v>379</v>
      </c>
      <c r="H59" s="134"/>
      <c r="I59" s="134">
        <v>516</v>
      </c>
      <c r="J59" s="152">
        <v>27249334</v>
      </c>
    </row>
    <row r="60" spans="1:10" s="107" customFormat="1" ht="18" customHeight="1">
      <c r="A60" s="144"/>
      <c r="B60" s="168" t="s">
        <v>380</v>
      </c>
      <c r="C60" s="140"/>
      <c r="D60" s="147" t="s">
        <v>381</v>
      </c>
      <c r="E60" s="147"/>
      <c r="F60" s="157"/>
      <c r="G60" s="133" t="s">
        <v>382</v>
      </c>
      <c r="H60" s="134"/>
      <c r="I60" s="134">
        <v>824</v>
      </c>
      <c r="J60" s="152">
        <v>109082667</v>
      </c>
    </row>
    <row r="61" spans="1:10" s="107" customFormat="1" ht="18" customHeight="1">
      <c r="A61" s="144"/>
      <c r="B61" s="145" t="s">
        <v>383</v>
      </c>
      <c r="C61" s="140"/>
      <c r="D61" s="147" t="s">
        <v>384</v>
      </c>
      <c r="E61" s="147"/>
      <c r="F61" s="157"/>
      <c r="G61" s="133" t="s">
        <v>385</v>
      </c>
      <c r="H61" s="134"/>
      <c r="I61" s="134">
        <v>1967</v>
      </c>
      <c r="J61" s="152">
        <v>49990001</v>
      </c>
    </row>
    <row r="62" spans="1:10" s="107" customFormat="1" ht="18" customHeight="1">
      <c r="A62" s="144"/>
      <c r="B62" s="168" t="s">
        <v>386</v>
      </c>
      <c r="C62" s="140"/>
      <c r="D62" s="147" t="s">
        <v>387</v>
      </c>
      <c r="E62" s="138"/>
      <c r="F62" s="148"/>
      <c r="G62" s="133" t="s">
        <v>388</v>
      </c>
      <c r="H62" s="134"/>
      <c r="I62" s="134">
        <v>1127</v>
      </c>
      <c r="J62" s="152">
        <v>90802268</v>
      </c>
    </row>
    <row r="63" spans="1:10" s="107" customFormat="1" ht="18" customHeight="1">
      <c r="A63" s="144"/>
      <c r="B63" s="168" t="s">
        <v>389</v>
      </c>
      <c r="C63" s="140"/>
      <c r="D63" s="147" t="s">
        <v>390</v>
      </c>
      <c r="E63" s="138"/>
      <c r="F63" s="148"/>
      <c r="G63" s="133" t="s">
        <v>391</v>
      </c>
      <c r="H63" s="134"/>
      <c r="I63" s="134">
        <v>231</v>
      </c>
      <c r="J63" s="152">
        <v>42280000</v>
      </c>
    </row>
    <row r="64" spans="1:10" s="107" customFormat="1" ht="18" customHeight="1">
      <c r="A64" s="144"/>
      <c r="B64" s="168" t="s">
        <v>392</v>
      </c>
      <c r="C64" s="140"/>
      <c r="D64" s="147" t="s">
        <v>393</v>
      </c>
      <c r="E64" s="138"/>
      <c r="F64" s="148"/>
      <c r="G64" s="133" t="s">
        <v>394</v>
      </c>
      <c r="H64" s="134"/>
      <c r="I64" s="134">
        <v>407</v>
      </c>
      <c r="J64" s="152">
        <v>28593666</v>
      </c>
    </row>
    <row r="65" spans="1:10" s="107" customFormat="1" ht="18" customHeight="1">
      <c r="A65" s="144"/>
      <c r="B65" s="168"/>
      <c r="C65" s="140"/>
      <c r="D65" s="143" t="s">
        <v>395</v>
      </c>
      <c r="E65" s="147"/>
      <c r="F65" s="157"/>
      <c r="G65" s="133"/>
      <c r="H65" s="134"/>
      <c r="I65" s="134"/>
      <c r="J65" s="152"/>
    </row>
    <row r="66" spans="1:11" s="107" customFormat="1" ht="18" customHeight="1">
      <c r="A66" s="144"/>
      <c r="B66" s="168" t="s">
        <v>396</v>
      </c>
      <c r="C66" s="140"/>
      <c r="D66" s="147" t="s">
        <v>397</v>
      </c>
      <c r="E66" s="147"/>
      <c r="F66" s="157"/>
      <c r="G66" s="133" t="s">
        <v>398</v>
      </c>
      <c r="H66" s="134"/>
      <c r="I66" s="134">
        <v>159</v>
      </c>
      <c r="J66" s="152">
        <v>56136000</v>
      </c>
      <c r="K66" s="169"/>
    </row>
    <row r="67" spans="1:10" s="107" customFormat="1" ht="18" customHeight="1">
      <c r="A67" s="144"/>
      <c r="B67" s="168" t="s">
        <v>399</v>
      </c>
      <c r="C67" s="140"/>
      <c r="D67" s="147" t="s">
        <v>400</v>
      </c>
      <c r="E67" s="147"/>
      <c r="F67" s="157"/>
      <c r="G67" s="133" t="s">
        <v>401</v>
      </c>
      <c r="H67" s="134"/>
      <c r="I67" s="134">
        <v>159</v>
      </c>
      <c r="J67" s="152">
        <v>74848000</v>
      </c>
    </row>
    <row r="68" spans="1:10" s="107" customFormat="1" ht="18" customHeight="1">
      <c r="A68" s="144"/>
      <c r="B68" s="168" t="s">
        <v>402</v>
      </c>
      <c r="C68" s="140"/>
      <c r="D68" s="147" t="s">
        <v>403</v>
      </c>
      <c r="E68" s="147"/>
      <c r="F68" s="157"/>
      <c r="G68" s="133" t="s">
        <v>404</v>
      </c>
      <c r="H68" s="134"/>
      <c r="I68" s="134">
        <v>516</v>
      </c>
      <c r="J68" s="152">
        <v>25404333</v>
      </c>
    </row>
    <row r="69" spans="1:10" s="107" customFormat="1" ht="18" customHeight="1">
      <c r="A69" s="144"/>
      <c r="B69" s="168"/>
      <c r="C69" s="140"/>
      <c r="D69" s="143" t="s">
        <v>405</v>
      </c>
      <c r="E69" s="147"/>
      <c r="F69" s="157"/>
      <c r="G69" s="133"/>
      <c r="H69" s="134"/>
      <c r="I69" s="134"/>
      <c r="J69" s="152"/>
    </row>
    <row r="70" spans="1:10" s="107" customFormat="1" ht="18" customHeight="1">
      <c r="A70" s="144"/>
      <c r="B70" s="168" t="s">
        <v>406</v>
      </c>
      <c r="C70" s="140"/>
      <c r="D70" s="147" t="s">
        <v>407</v>
      </c>
      <c r="E70" s="147"/>
      <c r="F70" s="157"/>
      <c r="G70" s="133" t="s">
        <v>408</v>
      </c>
      <c r="H70" s="134"/>
      <c r="I70" s="134">
        <v>2275</v>
      </c>
      <c r="J70" s="152">
        <v>40950000</v>
      </c>
    </row>
    <row r="71" spans="1:10" s="107" customFormat="1" ht="18" customHeight="1">
      <c r="A71" s="144"/>
      <c r="B71" s="168" t="s">
        <v>409</v>
      </c>
      <c r="C71" s="140"/>
      <c r="D71" s="147" t="s">
        <v>410</v>
      </c>
      <c r="E71" s="147"/>
      <c r="F71" s="157"/>
      <c r="G71" s="133" t="s">
        <v>411</v>
      </c>
      <c r="H71" s="134"/>
      <c r="I71" s="134">
        <v>206</v>
      </c>
      <c r="J71" s="152">
        <v>9145333</v>
      </c>
    </row>
    <row r="72" spans="1:10" s="107" customFormat="1" ht="18" customHeight="1">
      <c r="A72" s="144"/>
      <c r="B72" s="168"/>
      <c r="C72" s="140"/>
      <c r="D72" s="143" t="s">
        <v>412</v>
      </c>
      <c r="E72" s="147"/>
      <c r="F72" s="157"/>
      <c r="G72" s="133"/>
      <c r="H72" s="134"/>
      <c r="I72" s="134"/>
      <c r="J72" s="152"/>
    </row>
    <row r="73" spans="1:10" s="107" customFormat="1" ht="18" customHeight="1">
      <c r="A73" s="144"/>
      <c r="B73" s="168" t="s">
        <v>413</v>
      </c>
      <c r="C73" s="140"/>
      <c r="D73" s="147" t="s">
        <v>414</v>
      </c>
      <c r="E73" s="147"/>
      <c r="F73" s="157"/>
      <c r="G73" s="133" t="s">
        <v>415</v>
      </c>
      <c r="H73" s="134"/>
      <c r="I73" s="134">
        <v>1919</v>
      </c>
      <c r="J73" s="152">
        <v>127575000</v>
      </c>
    </row>
    <row r="74" spans="1:11" s="107" customFormat="1" ht="18" customHeight="1">
      <c r="A74" s="144"/>
      <c r="B74" s="168" t="s">
        <v>416</v>
      </c>
      <c r="C74" s="140"/>
      <c r="D74" s="147" t="s">
        <v>417</v>
      </c>
      <c r="E74" s="147"/>
      <c r="F74" s="157"/>
      <c r="G74" s="133" t="s">
        <v>418</v>
      </c>
      <c r="H74" s="134"/>
      <c r="I74" s="134">
        <v>8829</v>
      </c>
      <c r="J74" s="152">
        <v>41799000</v>
      </c>
      <c r="K74" s="169"/>
    </row>
    <row r="75" spans="1:10" s="107" customFormat="1" ht="18" customHeight="1">
      <c r="A75" s="144"/>
      <c r="B75" s="168" t="s">
        <v>419</v>
      </c>
      <c r="C75" s="140"/>
      <c r="D75" s="147" t="s">
        <v>420</v>
      </c>
      <c r="E75" s="147"/>
      <c r="F75" s="157"/>
      <c r="G75" s="133" t="s">
        <v>421</v>
      </c>
      <c r="H75" s="134"/>
      <c r="I75" s="134">
        <v>681</v>
      </c>
      <c r="J75" s="152">
        <v>124682000</v>
      </c>
    </row>
    <row r="76" spans="1:10" s="107" customFormat="1" ht="18" customHeight="1">
      <c r="A76" s="144"/>
      <c r="B76" s="145"/>
      <c r="C76" s="140"/>
      <c r="E76" s="130" t="s">
        <v>364</v>
      </c>
      <c r="F76" s="157"/>
      <c r="G76" s="133"/>
      <c r="H76" s="134"/>
      <c r="I76" s="134"/>
      <c r="J76" s="135">
        <f>SUM(J55:J75)</f>
        <v>3110496935</v>
      </c>
    </row>
    <row r="77" spans="1:10" s="107" customFormat="1" ht="18" customHeight="1" thickBot="1">
      <c r="A77" s="144"/>
      <c r="B77" s="145"/>
      <c r="C77" s="140"/>
      <c r="E77" s="153"/>
      <c r="F77" s="157"/>
      <c r="G77" s="133"/>
      <c r="H77" s="134"/>
      <c r="I77" s="134"/>
      <c r="J77" s="135"/>
    </row>
    <row r="78" spans="1:10" s="176" customFormat="1" ht="18" customHeight="1" thickBot="1">
      <c r="A78" s="170" t="s">
        <v>422</v>
      </c>
      <c r="B78" s="171"/>
      <c r="C78" s="171"/>
      <c r="D78" s="171"/>
      <c r="E78" s="171"/>
      <c r="F78" s="171"/>
      <c r="G78" s="172"/>
      <c r="H78" s="173"/>
      <c r="I78" s="174"/>
      <c r="J78" s="175">
        <f>J8+J18+J20+J22+J24+J26+J39+J45+J47+J52+J76+J28</f>
        <v>4128910790</v>
      </c>
    </row>
    <row r="79" spans="1:10" s="107" customFormat="1" ht="18" customHeight="1">
      <c r="A79" s="177"/>
      <c r="B79" s="177"/>
      <c r="C79" s="147"/>
      <c r="D79" s="178"/>
      <c r="E79" s="146"/>
      <c r="F79" s="179"/>
      <c r="G79" s="180"/>
      <c r="H79" s="147"/>
      <c r="I79" s="147"/>
      <c r="J79" s="154" t="s">
        <v>423</v>
      </c>
    </row>
    <row r="80" spans="1:10" s="107" customFormat="1" ht="18" customHeight="1">
      <c r="A80" s="128" t="s">
        <v>272</v>
      </c>
      <c r="B80" s="129"/>
      <c r="C80" s="130" t="s">
        <v>424</v>
      </c>
      <c r="D80" s="131"/>
      <c r="E80" s="131"/>
      <c r="F80" s="132"/>
      <c r="G80" s="133" t="s">
        <v>425</v>
      </c>
      <c r="H80" s="134">
        <v>11700</v>
      </c>
      <c r="I80" s="134">
        <v>1021</v>
      </c>
      <c r="J80" s="135">
        <v>11945700</v>
      </c>
    </row>
    <row r="81" spans="1:10" s="107" customFormat="1" ht="18" customHeight="1">
      <c r="A81" s="177"/>
      <c r="B81" s="145"/>
      <c r="C81" s="147"/>
      <c r="E81" s="146"/>
      <c r="F81" s="157"/>
      <c r="J81" s="114"/>
    </row>
    <row r="82" spans="1:10" s="107" customFormat="1" ht="18" customHeight="1">
      <c r="A82" s="128" t="s">
        <v>274</v>
      </c>
      <c r="B82" s="129"/>
      <c r="C82" s="130" t="s">
        <v>275</v>
      </c>
      <c r="D82" s="131"/>
      <c r="E82" s="131"/>
      <c r="F82" s="132"/>
      <c r="G82" s="133" t="s">
        <v>426</v>
      </c>
      <c r="H82" s="134">
        <v>1020000</v>
      </c>
      <c r="I82" s="134">
        <v>23</v>
      </c>
      <c r="J82" s="135">
        <v>25220000</v>
      </c>
    </row>
    <row r="83" spans="1:10" s="107" customFormat="1" ht="18" customHeight="1">
      <c r="A83" s="177"/>
      <c r="B83" s="177"/>
      <c r="C83" s="147"/>
      <c r="D83" s="138"/>
      <c r="E83" s="139"/>
      <c r="G83" s="133"/>
      <c r="H83" s="147"/>
      <c r="I83" s="147"/>
      <c r="J83" s="154"/>
    </row>
    <row r="84" spans="1:10" s="107" customFormat="1" ht="18" customHeight="1">
      <c r="A84" s="128" t="s">
        <v>276</v>
      </c>
      <c r="B84" s="129"/>
      <c r="C84" s="130" t="s">
        <v>279</v>
      </c>
      <c r="D84" s="131"/>
      <c r="E84" s="131"/>
      <c r="F84" s="132"/>
      <c r="G84" s="133" t="s">
        <v>427</v>
      </c>
      <c r="H84" s="147">
        <v>430</v>
      </c>
      <c r="I84" s="147">
        <v>8893</v>
      </c>
      <c r="J84" s="135">
        <v>3823990</v>
      </c>
    </row>
    <row r="85" spans="1:10" s="107" customFormat="1" ht="18" customHeight="1">
      <c r="A85" s="181"/>
      <c r="B85" s="177"/>
      <c r="C85" s="147"/>
      <c r="D85" s="138"/>
      <c r="E85" s="146"/>
      <c r="F85" s="157"/>
      <c r="G85" s="133"/>
      <c r="H85" s="147"/>
      <c r="I85" s="147"/>
      <c r="J85" s="154"/>
    </row>
    <row r="86" spans="1:10" s="107" customFormat="1" ht="18" customHeight="1">
      <c r="A86" s="128" t="s">
        <v>278</v>
      </c>
      <c r="B86" s="129"/>
      <c r="C86" s="130" t="s">
        <v>428</v>
      </c>
      <c r="D86" s="131"/>
      <c r="E86" s="131"/>
      <c r="F86" s="132"/>
      <c r="G86" s="133" t="s">
        <v>429</v>
      </c>
      <c r="H86" s="134">
        <v>9400</v>
      </c>
      <c r="I86" s="134">
        <v>146</v>
      </c>
      <c r="J86" s="135">
        <f>H86*I86</f>
        <v>1372400</v>
      </c>
    </row>
    <row r="87" spans="1:10" s="107" customFormat="1" ht="18" customHeight="1">
      <c r="A87" s="181"/>
      <c r="B87" s="177"/>
      <c r="C87" s="139"/>
      <c r="D87" s="182"/>
      <c r="E87" s="139"/>
      <c r="F87" s="183"/>
      <c r="G87" s="133"/>
      <c r="H87" s="147"/>
      <c r="I87" s="147"/>
      <c r="J87" s="154"/>
    </row>
    <row r="88" spans="1:10" s="107" customFormat="1" ht="18" customHeight="1">
      <c r="A88" s="128" t="s">
        <v>280</v>
      </c>
      <c r="B88" s="129"/>
      <c r="C88" s="130" t="s">
        <v>430</v>
      </c>
      <c r="D88" s="131"/>
      <c r="E88" s="131"/>
      <c r="F88" s="132"/>
      <c r="G88" s="133" t="s">
        <v>431</v>
      </c>
      <c r="H88" s="159"/>
      <c r="I88" s="159"/>
      <c r="J88" s="135">
        <v>412404543</v>
      </c>
    </row>
    <row r="89" spans="1:10" s="107" customFormat="1" ht="18" customHeight="1" thickBot="1">
      <c r="A89" s="177"/>
      <c r="B89" s="177"/>
      <c r="C89" s="147"/>
      <c r="D89" s="178"/>
      <c r="E89" s="146"/>
      <c r="F89" s="179"/>
      <c r="G89" s="184"/>
      <c r="H89" s="147"/>
      <c r="I89" s="147"/>
      <c r="J89" s="154"/>
    </row>
    <row r="90" spans="1:10" s="176" customFormat="1" ht="18" customHeight="1" thickBot="1">
      <c r="A90" s="170" t="s">
        <v>432</v>
      </c>
      <c r="B90" s="171"/>
      <c r="C90" s="171"/>
      <c r="D90" s="171"/>
      <c r="E90" s="171"/>
      <c r="F90" s="171"/>
      <c r="G90" s="172"/>
      <c r="H90" s="173"/>
      <c r="I90" s="173"/>
      <c r="J90" s="185">
        <f>SUM(J80:J88)</f>
        <v>454766633</v>
      </c>
    </row>
    <row r="91" spans="1:10" s="107" customFormat="1" ht="18" customHeight="1" thickBot="1">
      <c r="A91" s="177"/>
      <c r="B91" s="177"/>
      <c r="C91" s="147"/>
      <c r="D91" s="178"/>
      <c r="E91" s="146"/>
      <c r="F91" s="179"/>
      <c r="G91" s="180"/>
      <c r="H91" s="147"/>
      <c r="I91" s="147"/>
      <c r="J91" s="154"/>
    </row>
    <row r="92" spans="1:10" s="189" customFormat="1" ht="18" customHeight="1" thickBot="1">
      <c r="A92" s="170" t="s">
        <v>285</v>
      </c>
      <c r="B92" s="171"/>
      <c r="C92" s="171"/>
      <c r="D92" s="171"/>
      <c r="E92" s="171"/>
      <c r="F92" s="171"/>
      <c r="G92" s="186"/>
      <c r="H92" s="187"/>
      <c r="I92" s="188"/>
      <c r="J92" s="175">
        <f>J90+J78</f>
        <v>4583677423</v>
      </c>
    </row>
    <row r="93" spans="1:10" ht="15">
      <c r="A93" s="177"/>
      <c r="B93" s="177"/>
      <c r="C93" s="190"/>
      <c r="D93" s="190"/>
      <c r="E93" s="190"/>
      <c r="F93" s="151"/>
      <c r="G93" s="151"/>
      <c r="H93" s="191"/>
      <c r="I93" s="191"/>
      <c r="J93" s="192"/>
    </row>
    <row r="94" spans="1:10" ht="15">
      <c r="A94" s="193"/>
      <c r="D94" s="194"/>
      <c r="E94" s="194"/>
      <c r="F94" s="195"/>
      <c r="G94" s="196"/>
      <c r="H94" s="197"/>
      <c r="I94" s="197" t="s">
        <v>423</v>
      </c>
      <c r="J94" s="198"/>
    </row>
    <row r="95" spans="1:10" ht="15.75" customHeight="1">
      <c r="A95" s="105"/>
      <c r="C95" s="105"/>
      <c r="G95" s="199"/>
      <c r="H95" s="134"/>
      <c r="I95" s="134"/>
      <c r="J95" s="135"/>
    </row>
    <row r="96" ht="15">
      <c r="A96" s="105"/>
    </row>
    <row r="97" ht="15">
      <c r="A97" s="105"/>
    </row>
    <row r="98" ht="15">
      <c r="A98" s="105"/>
    </row>
  </sheetData>
  <mergeCells count="4">
    <mergeCell ref="A78:F78"/>
    <mergeCell ref="A90:F90"/>
    <mergeCell ref="A92:F92"/>
    <mergeCell ref="B3:J4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78" r:id="rId2"/>
  <headerFooter alignWithMargins="0">
    <oddHeader>&amp;C&amp;"Times New Roman,Normál"&amp;11 2/a. sz. kimutatás - &amp;P. oldal</oddHeader>
  </headerFooter>
  <rowBreaks count="4" manualBreakCount="4">
    <brk id="29" max="9" man="1"/>
    <brk id="53" max="9" man="1"/>
    <brk id="79" max="9" man="1"/>
    <brk id="9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S36"/>
  <sheetViews>
    <sheetView showZeros="0" zoomScale="75" zoomScaleNormal="75" workbookViewId="0" topLeftCell="C1">
      <selection activeCell="U13" sqref="U13"/>
    </sheetView>
  </sheetViews>
  <sheetFormatPr defaultColWidth="9.140625" defaultRowHeight="12.75"/>
  <cols>
    <col min="1" max="1" width="36.57421875" style="202" customWidth="1"/>
    <col min="2" max="2" width="8.8515625" style="202" customWidth="1"/>
    <col min="3" max="3" width="6.7109375" style="202" customWidth="1"/>
    <col min="4" max="4" width="7.28125" style="202" customWidth="1"/>
    <col min="5" max="5" width="9.140625" style="202" bestFit="1" customWidth="1"/>
    <col min="6" max="6" width="6.140625" style="202" customWidth="1"/>
    <col min="7" max="7" width="9.57421875" style="202" customWidth="1"/>
    <col min="8" max="8" width="9.140625" style="202" bestFit="1" customWidth="1"/>
    <col min="9" max="9" width="6.7109375" style="202" customWidth="1"/>
    <col min="10" max="10" width="9.00390625" style="202" customWidth="1"/>
    <col min="11" max="11" width="9.421875" style="202" customWidth="1"/>
    <col min="12" max="12" width="6.7109375" style="202" customWidth="1"/>
    <col min="13" max="13" width="9.140625" style="202" bestFit="1" customWidth="1"/>
    <col min="14" max="14" width="9.140625" style="202" customWidth="1"/>
    <col min="15" max="15" width="6.7109375" style="202" customWidth="1"/>
    <col min="16" max="16" width="9.00390625" style="202" customWidth="1"/>
    <col min="17" max="17" width="7.28125" style="202" customWidth="1"/>
    <col min="18" max="18" width="9.8515625" style="202" customWidth="1"/>
    <col min="19" max="19" width="6.7109375" style="202" customWidth="1"/>
    <col min="20" max="16384" width="9.28125" style="202" customWidth="1"/>
  </cols>
  <sheetData>
    <row r="1" spans="1:19" ht="18" customHeight="1">
      <c r="A1" s="200" t="s">
        <v>198</v>
      </c>
      <c r="B1" s="201"/>
      <c r="R1" s="201"/>
      <c r="S1" s="203" t="s">
        <v>433</v>
      </c>
    </row>
    <row r="2" ht="10.5" customHeight="1"/>
    <row r="3" spans="1:19" ht="25.5" customHeight="1">
      <c r="A3" s="204" t="s">
        <v>434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</row>
    <row r="4" spans="18:19" ht="13.5" thickBot="1">
      <c r="R4" s="207"/>
      <c r="S4" s="208" t="s">
        <v>151</v>
      </c>
    </row>
    <row r="5" spans="1:19" ht="13.5" customHeight="1">
      <c r="A5" s="209" t="s">
        <v>243</v>
      </c>
      <c r="B5" s="210">
        <v>2005</v>
      </c>
      <c r="C5" s="211"/>
      <c r="D5" s="212"/>
      <c r="E5" s="210">
        <v>2006</v>
      </c>
      <c r="F5" s="211"/>
      <c r="G5" s="212"/>
      <c r="H5" s="210">
        <v>2007</v>
      </c>
      <c r="I5" s="211"/>
      <c r="J5" s="212"/>
      <c r="K5" s="210">
        <v>2008</v>
      </c>
      <c r="L5" s="211"/>
      <c r="M5" s="212"/>
      <c r="N5" s="211">
        <v>2009</v>
      </c>
      <c r="O5" s="212"/>
      <c r="P5" s="211">
        <v>2010</v>
      </c>
      <c r="Q5" s="212"/>
      <c r="R5" s="211">
        <v>2011</v>
      </c>
      <c r="S5" s="212"/>
    </row>
    <row r="6" spans="1:19" ht="26.25" customHeight="1" thickBot="1">
      <c r="A6" s="213"/>
      <c r="B6" s="214" t="s">
        <v>435</v>
      </c>
      <c r="C6" s="214" t="s">
        <v>436</v>
      </c>
      <c r="D6" s="215" t="s">
        <v>437</v>
      </c>
      <c r="E6" s="214" t="s">
        <v>435</v>
      </c>
      <c r="F6" s="216" t="s">
        <v>436</v>
      </c>
      <c r="G6" s="217" t="s">
        <v>437</v>
      </c>
      <c r="H6" s="214" t="s">
        <v>435</v>
      </c>
      <c r="I6" s="216" t="s">
        <v>436</v>
      </c>
      <c r="J6" s="218" t="s">
        <v>437</v>
      </c>
      <c r="K6" s="214" t="s">
        <v>435</v>
      </c>
      <c r="L6" s="216" t="s">
        <v>436</v>
      </c>
      <c r="M6" s="218" t="s">
        <v>438</v>
      </c>
      <c r="N6" s="214" t="s">
        <v>435</v>
      </c>
      <c r="O6" s="219" t="s">
        <v>436</v>
      </c>
      <c r="P6" s="214" t="s">
        <v>439</v>
      </c>
      <c r="Q6" s="219" t="s">
        <v>436</v>
      </c>
      <c r="R6" s="214" t="s">
        <v>439</v>
      </c>
      <c r="S6" s="219" t="s">
        <v>436</v>
      </c>
    </row>
    <row r="7" spans="1:17" ht="8.25" customHeight="1">
      <c r="A7" s="220"/>
      <c r="B7" s="220"/>
      <c r="C7" s="220"/>
      <c r="D7" s="221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</row>
    <row r="8" spans="1:19" ht="25.5" customHeight="1">
      <c r="A8" s="222" t="s">
        <v>440</v>
      </c>
      <c r="B8" s="223">
        <v>1007952</v>
      </c>
      <c r="C8" s="224">
        <v>6.97</v>
      </c>
      <c r="D8" s="223">
        <v>700000</v>
      </c>
      <c r="E8" s="223">
        <v>1350275</v>
      </c>
      <c r="F8" s="224">
        <v>8.83</v>
      </c>
      <c r="G8" s="223">
        <v>1198052</v>
      </c>
      <c r="H8" s="223">
        <v>1362681</v>
      </c>
      <c r="I8" s="224">
        <v>8.83</v>
      </c>
      <c r="J8" s="223">
        <v>1194013</v>
      </c>
      <c r="K8" s="223">
        <v>1144128</v>
      </c>
      <c r="L8" s="225">
        <v>7.11</v>
      </c>
      <c r="M8" s="223">
        <v>812977</v>
      </c>
      <c r="N8" s="223">
        <v>1788410</v>
      </c>
      <c r="O8" s="225">
        <v>11.69</v>
      </c>
      <c r="P8" s="226">
        <v>1335554</v>
      </c>
      <c r="Q8" s="225">
        <v>9.24</v>
      </c>
      <c r="R8" s="227">
        <v>785237</v>
      </c>
      <c r="S8" s="225">
        <v>5.53</v>
      </c>
    </row>
    <row r="9" spans="1:19" ht="21" customHeight="1">
      <c r="A9" s="228" t="s">
        <v>441</v>
      </c>
      <c r="B9" s="223">
        <v>49364</v>
      </c>
      <c r="C9" s="224">
        <v>0.34</v>
      </c>
      <c r="D9" s="223"/>
      <c r="E9" s="223">
        <v>465896</v>
      </c>
      <c r="F9" s="224">
        <v>3.04</v>
      </c>
      <c r="G9" s="223"/>
      <c r="H9" s="223">
        <v>168979</v>
      </c>
      <c r="I9" s="224">
        <v>1.11</v>
      </c>
      <c r="J9" s="223"/>
      <c r="K9" s="223"/>
      <c r="L9" s="225"/>
      <c r="M9" s="223"/>
      <c r="N9" s="223">
        <v>54194</v>
      </c>
      <c r="O9" s="225">
        <f>N9/15306054*100</f>
        <v>0.35406905006345857</v>
      </c>
      <c r="P9" s="226">
        <v>225515</v>
      </c>
      <c r="Q9" s="225">
        <v>1.56</v>
      </c>
      <c r="R9" s="227">
        <v>405228</v>
      </c>
      <c r="S9" s="225">
        <v>2.85</v>
      </c>
    </row>
    <row r="10" spans="1:19" ht="39" customHeight="1">
      <c r="A10" s="222" t="s">
        <v>184</v>
      </c>
      <c r="B10" s="223">
        <v>25200</v>
      </c>
      <c r="C10" s="224">
        <v>0.18</v>
      </c>
      <c r="D10" s="223">
        <v>24561</v>
      </c>
      <c r="E10" s="223">
        <v>35200</v>
      </c>
      <c r="F10" s="224">
        <v>0.23</v>
      </c>
      <c r="G10" s="226">
        <v>37875</v>
      </c>
      <c r="H10" s="223">
        <v>25680</v>
      </c>
      <c r="I10" s="224">
        <v>0.17</v>
      </c>
      <c r="J10" s="226">
        <v>26680</v>
      </c>
      <c r="K10" s="223">
        <v>25200</v>
      </c>
      <c r="L10" s="225">
        <v>0.16</v>
      </c>
      <c r="M10" s="226">
        <v>25148</v>
      </c>
      <c r="N10" s="226">
        <v>25200</v>
      </c>
      <c r="O10" s="225">
        <f>N10/15306054*100</f>
        <v>0.1646407362733726</v>
      </c>
      <c r="P10" s="226">
        <v>25200</v>
      </c>
      <c r="Q10" s="225">
        <v>0.17</v>
      </c>
      <c r="R10" s="227">
        <v>26000</v>
      </c>
      <c r="S10" s="225">
        <v>0.18</v>
      </c>
    </row>
    <row r="11" spans="1:19" ht="25.5" customHeight="1">
      <c r="A11" s="222" t="s">
        <v>442</v>
      </c>
      <c r="B11" s="223"/>
      <c r="C11" s="224"/>
      <c r="D11" s="223"/>
      <c r="E11" s="223"/>
      <c r="F11" s="224"/>
      <c r="G11" s="223"/>
      <c r="H11" s="223"/>
      <c r="I11" s="224"/>
      <c r="J11" s="223"/>
      <c r="K11" s="223"/>
      <c r="L11" s="225"/>
      <c r="M11" s="223"/>
      <c r="N11" s="226"/>
      <c r="O11" s="225">
        <f>N11/15306054*100</f>
        <v>0</v>
      </c>
      <c r="P11" s="226"/>
      <c r="Q11" s="225"/>
      <c r="R11" s="227"/>
      <c r="S11" s="225"/>
    </row>
    <row r="12" spans="1:19" ht="29.25" customHeight="1">
      <c r="A12" s="222" t="s">
        <v>195</v>
      </c>
      <c r="B12" s="229"/>
      <c r="C12" s="224"/>
      <c r="D12" s="229"/>
      <c r="E12" s="223"/>
      <c r="F12" s="224"/>
      <c r="G12" s="229"/>
      <c r="H12" s="223"/>
      <c r="I12" s="224"/>
      <c r="J12" s="229"/>
      <c r="K12" s="223"/>
      <c r="L12" s="225"/>
      <c r="M12" s="229"/>
      <c r="N12" s="226"/>
      <c r="O12" s="225">
        <f>N12/15306054*100</f>
        <v>0</v>
      </c>
      <c r="P12" s="226"/>
      <c r="Q12" s="225"/>
      <c r="R12" s="227"/>
      <c r="S12" s="225"/>
    </row>
    <row r="13" spans="1:19" ht="29.25" customHeight="1">
      <c r="A13" s="222" t="s">
        <v>211</v>
      </c>
      <c r="B13" s="229"/>
      <c r="C13" s="224"/>
      <c r="D13" s="223">
        <v>5000</v>
      </c>
      <c r="E13" s="223"/>
      <c r="F13" s="224"/>
      <c r="G13" s="226"/>
      <c r="H13" s="223"/>
      <c r="I13" s="224"/>
      <c r="J13" s="226"/>
      <c r="K13" s="223">
        <v>10000</v>
      </c>
      <c r="L13" s="225">
        <v>0.06</v>
      </c>
      <c r="M13" s="226"/>
      <c r="N13" s="226">
        <v>10000</v>
      </c>
      <c r="O13" s="225">
        <f>N13/15306054*100</f>
        <v>0.0653336255053066</v>
      </c>
      <c r="P13" s="226">
        <v>40000</v>
      </c>
      <c r="Q13" s="225">
        <v>0.28</v>
      </c>
      <c r="R13" s="227"/>
      <c r="S13" s="225"/>
    </row>
    <row r="14" spans="1:19" ht="7.5" customHeight="1" thickBot="1">
      <c r="A14" s="230"/>
      <c r="B14" s="231"/>
      <c r="C14" s="232"/>
      <c r="D14" s="232"/>
      <c r="E14" s="231"/>
      <c r="F14" s="232"/>
      <c r="G14" s="232"/>
      <c r="H14" s="231"/>
      <c r="I14" s="232"/>
      <c r="J14" s="232"/>
      <c r="K14" s="231"/>
      <c r="L14" s="233"/>
      <c r="M14" s="232"/>
      <c r="N14" s="231"/>
      <c r="O14" s="233"/>
      <c r="P14" s="231"/>
      <c r="Q14" s="232"/>
      <c r="S14" s="208"/>
    </row>
    <row r="15" spans="1:19" ht="18" customHeight="1" thickBot="1">
      <c r="A15" s="234" t="s">
        <v>443</v>
      </c>
      <c r="B15" s="235">
        <f aca="true" t="shared" si="0" ref="B15:J15">SUM(B7:B14)</f>
        <v>1082516</v>
      </c>
      <c r="C15" s="236">
        <f t="shared" si="0"/>
        <v>7.489999999999999</v>
      </c>
      <c r="D15" s="235">
        <f t="shared" si="0"/>
        <v>729561</v>
      </c>
      <c r="E15" s="235">
        <f t="shared" si="0"/>
        <v>1851371</v>
      </c>
      <c r="F15" s="237">
        <f t="shared" si="0"/>
        <v>12.100000000000001</v>
      </c>
      <c r="G15" s="235">
        <f t="shared" si="0"/>
        <v>1235927</v>
      </c>
      <c r="H15" s="235">
        <f t="shared" si="0"/>
        <v>1557340</v>
      </c>
      <c r="I15" s="237">
        <f t="shared" si="0"/>
        <v>10.11</v>
      </c>
      <c r="J15" s="235">
        <f t="shared" si="0"/>
        <v>1220693</v>
      </c>
      <c r="K15" s="235">
        <f>SUM(K8:K14)</f>
        <v>1179328</v>
      </c>
      <c r="L15" s="238">
        <v>7.33</v>
      </c>
      <c r="M15" s="235">
        <f>SUM(M8:M14)</f>
        <v>838125</v>
      </c>
      <c r="N15" s="235">
        <f>SUM(N7:N14)</f>
        <v>1877804</v>
      </c>
      <c r="O15" s="238">
        <f>SUM(O8:O14)</f>
        <v>12.274043411842138</v>
      </c>
      <c r="P15" s="235">
        <f>SUM(P7:P14)</f>
        <v>1626269</v>
      </c>
      <c r="Q15" s="238">
        <f>SUM(Q7:Q14)</f>
        <v>11.25</v>
      </c>
      <c r="R15" s="239">
        <f>SUM(R7:R14)</f>
        <v>1216465</v>
      </c>
      <c r="S15" s="238">
        <f>SUM(S7:S14)</f>
        <v>8.56</v>
      </c>
    </row>
    <row r="17" spans="1:5" ht="15.75">
      <c r="A17" s="240" t="s">
        <v>521</v>
      </c>
      <c r="B17" s="241"/>
      <c r="C17" s="241"/>
      <c r="D17" s="241"/>
      <c r="E17" s="241"/>
    </row>
    <row r="18" spans="1:19" ht="15.75">
      <c r="A18" s="242"/>
      <c r="B18" s="241"/>
      <c r="C18" s="241"/>
      <c r="D18" s="241"/>
      <c r="E18" s="241"/>
      <c r="Q18" s="243" t="s">
        <v>444</v>
      </c>
      <c r="R18" s="243"/>
      <c r="S18" s="243"/>
    </row>
    <row r="19" spans="2:19" ht="18.75">
      <c r="B19" s="204" t="s">
        <v>445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</row>
    <row r="20" ht="13.5" thickBot="1"/>
    <row r="21" spans="2:19" ht="24" customHeight="1" thickBot="1">
      <c r="B21" s="245" t="s">
        <v>243</v>
      </c>
      <c r="C21" s="246"/>
      <c r="D21" s="246"/>
      <c r="E21" s="246"/>
      <c r="F21" s="247"/>
      <c r="G21" s="246" t="s">
        <v>446</v>
      </c>
      <c r="H21" s="246"/>
      <c r="I21" s="247"/>
      <c r="J21" s="246"/>
      <c r="K21" s="248" t="s">
        <v>447</v>
      </c>
      <c r="L21" s="247"/>
      <c r="M21" s="249" t="s">
        <v>448</v>
      </c>
      <c r="N21" s="250"/>
      <c r="O21" s="251"/>
      <c r="P21" s="249" t="s">
        <v>449</v>
      </c>
      <c r="Q21" s="250"/>
      <c r="R21" s="251"/>
      <c r="S21" s="252"/>
    </row>
    <row r="22" spans="2:19" ht="9.75" customHeight="1"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2"/>
    </row>
    <row r="23" spans="2:18" ht="18" customHeight="1">
      <c r="B23" s="254" t="s">
        <v>450</v>
      </c>
      <c r="C23" s="254"/>
      <c r="D23" s="254"/>
      <c r="E23" s="254"/>
      <c r="F23" s="254"/>
      <c r="G23" s="255"/>
      <c r="H23" s="256"/>
      <c r="I23" s="256"/>
      <c r="J23" s="256"/>
      <c r="K23" s="257" t="s">
        <v>451</v>
      </c>
      <c r="L23" s="257"/>
      <c r="M23" s="258" t="s">
        <v>452</v>
      </c>
      <c r="N23" s="258"/>
      <c r="O23" s="258"/>
      <c r="P23" s="258" t="s">
        <v>453</v>
      </c>
      <c r="Q23" s="258"/>
      <c r="R23" s="258"/>
    </row>
    <row r="24" spans="2:18" ht="15" customHeight="1">
      <c r="B24" s="254" t="s">
        <v>454</v>
      </c>
      <c r="C24" s="254"/>
      <c r="D24" s="254"/>
      <c r="E24" s="254"/>
      <c r="F24" s="254"/>
      <c r="G24" s="255"/>
      <c r="H24" s="256"/>
      <c r="I24" s="256"/>
      <c r="J24" s="256"/>
      <c r="K24" s="257" t="s">
        <v>451</v>
      </c>
      <c r="L24" s="257"/>
      <c r="M24" s="258" t="s">
        <v>452</v>
      </c>
      <c r="N24" s="258"/>
      <c r="O24" s="258"/>
      <c r="P24" s="258" t="s">
        <v>453</v>
      </c>
      <c r="Q24" s="258"/>
      <c r="R24" s="258"/>
    </row>
    <row r="25" spans="2:18" ht="17.25" customHeight="1">
      <c r="B25" s="254" t="s">
        <v>455</v>
      </c>
      <c r="C25" s="254"/>
      <c r="D25" s="254"/>
      <c r="E25" s="254"/>
      <c r="F25" s="254"/>
      <c r="G25" s="255"/>
      <c r="H25" s="256"/>
      <c r="I25" s="256"/>
      <c r="J25" s="256"/>
      <c r="K25" s="257" t="s">
        <v>456</v>
      </c>
      <c r="L25" s="257"/>
      <c r="M25" s="258" t="s">
        <v>457</v>
      </c>
      <c r="N25" s="258"/>
      <c r="O25" s="258"/>
      <c r="P25" s="258" t="s">
        <v>458</v>
      </c>
      <c r="Q25" s="258"/>
      <c r="R25" s="258"/>
    </row>
    <row r="26" spans="2:18" ht="18" customHeight="1">
      <c r="B26" s="254" t="s">
        <v>459</v>
      </c>
      <c r="C26" s="254"/>
      <c r="D26" s="254"/>
      <c r="E26" s="254"/>
      <c r="F26" s="254"/>
      <c r="G26" s="256"/>
      <c r="H26" s="256"/>
      <c r="I26" s="256"/>
      <c r="J26" s="256"/>
      <c r="K26" s="258" t="s">
        <v>460</v>
      </c>
      <c r="L26" s="257"/>
      <c r="M26" s="258" t="s">
        <v>461</v>
      </c>
      <c r="N26" s="258"/>
      <c r="O26" s="258"/>
      <c r="P26" s="258" t="s">
        <v>462</v>
      </c>
      <c r="Q26" s="258"/>
      <c r="R26" s="258"/>
    </row>
    <row r="27" spans="2:18" ht="18" customHeight="1">
      <c r="B27" s="254" t="s">
        <v>463</v>
      </c>
      <c r="C27" s="254"/>
      <c r="D27" s="254"/>
      <c r="E27" s="254"/>
      <c r="F27" s="254"/>
      <c r="G27" s="256"/>
      <c r="H27" s="256"/>
      <c r="I27" s="256"/>
      <c r="J27" s="256"/>
      <c r="K27" s="258" t="s">
        <v>464</v>
      </c>
      <c r="L27" s="257"/>
      <c r="M27" s="258" t="s">
        <v>465</v>
      </c>
      <c r="N27" s="258"/>
      <c r="O27" s="258"/>
      <c r="P27" s="258" t="s">
        <v>466</v>
      </c>
      <c r="Q27" s="258"/>
      <c r="R27" s="258"/>
    </row>
    <row r="28" spans="2:18" ht="18" customHeight="1">
      <c r="B28" s="254" t="s">
        <v>467</v>
      </c>
      <c r="C28" s="254"/>
      <c r="D28" s="254"/>
      <c r="E28" s="254"/>
      <c r="F28" s="254"/>
      <c r="G28" s="256"/>
      <c r="H28" s="256"/>
      <c r="I28" s="256"/>
      <c r="J28" s="256"/>
      <c r="K28" s="258" t="s">
        <v>468</v>
      </c>
      <c r="L28" s="257"/>
      <c r="M28" s="258" t="s">
        <v>469</v>
      </c>
      <c r="N28" s="258"/>
      <c r="O28" s="258"/>
      <c r="P28" s="258" t="s">
        <v>470</v>
      </c>
      <c r="Q28" s="258"/>
      <c r="R28" s="258"/>
    </row>
    <row r="29" spans="2:18" ht="18" customHeight="1">
      <c r="B29" s="259" t="s">
        <v>471</v>
      </c>
      <c r="C29" s="259"/>
      <c r="D29" s="259"/>
      <c r="E29" s="259"/>
      <c r="F29" s="259"/>
      <c r="G29" s="256"/>
      <c r="H29" s="256"/>
      <c r="I29" s="256"/>
      <c r="J29" s="256"/>
      <c r="K29" s="258" t="s">
        <v>472</v>
      </c>
      <c r="L29" s="257"/>
      <c r="M29" s="258" t="s">
        <v>473</v>
      </c>
      <c r="N29" s="258"/>
      <c r="O29" s="258"/>
      <c r="P29" s="258" t="s">
        <v>474</v>
      </c>
      <c r="Q29" s="258"/>
      <c r="R29" s="258"/>
    </row>
    <row r="30" spans="2:18" ht="18" customHeight="1">
      <c r="B30" s="259" t="s">
        <v>471</v>
      </c>
      <c r="C30" s="259"/>
      <c r="D30" s="259"/>
      <c r="E30" s="259"/>
      <c r="F30" s="259"/>
      <c r="G30" s="260"/>
      <c r="H30" s="260"/>
      <c r="I30" s="260"/>
      <c r="J30" s="260"/>
      <c r="K30" s="258" t="s">
        <v>475</v>
      </c>
      <c r="L30" s="257"/>
      <c r="M30" s="258" t="s">
        <v>476</v>
      </c>
      <c r="N30" s="258"/>
      <c r="O30" s="258"/>
      <c r="P30" s="258" t="s">
        <v>474</v>
      </c>
      <c r="Q30" s="258"/>
      <c r="R30" s="258"/>
    </row>
    <row r="31" spans="2:18" ht="18" customHeight="1">
      <c r="B31" s="261" t="s">
        <v>477</v>
      </c>
      <c r="C31" s="261"/>
      <c r="D31" s="261"/>
      <c r="E31" s="261"/>
      <c r="F31" s="261"/>
      <c r="G31" s="262"/>
      <c r="H31" s="262"/>
      <c r="I31" s="262"/>
      <c r="J31" s="262"/>
      <c r="K31" s="258" t="s">
        <v>478</v>
      </c>
      <c r="L31" s="257"/>
      <c r="M31" s="258" t="s">
        <v>479</v>
      </c>
      <c r="N31" s="258"/>
      <c r="O31" s="258"/>
      <c r="P31" s="262" t="s">
        <v>480</v>
      </c>
      <c r="Q31" s="262"/>
      <c r="R31" s="262"/>
    </row>
    <row r="32" spans="2:18" ht="18" customHeight="1">
      <c r="B32" s="261" t="s">
        <v>481</v>
      </c>
      <c r="C32" s="261"/>
      <c r="D32" s="261"/>
      <c r="E32" s="261"/>
      <c r="F32" s="261"/>
      <c r="G32" s="260"/>
      <c r="H32" s="260"/>
      <c r="I32" s="260"/>
      <c r="J32" s="260"/>
      <c r="K32" s="258" t="s">
        <v>482</v>
      </c>
      <c r="L32" s="257"/>
      <c r="M32" s="263" t="s">
        <v>483</v>
      </c>
      <c r="N32" s="262"/>
      <c r="O32" s="262"/>
      <c r="P32" s="262" t="s">
        <v>484</v>
      </c>
      <c r="Q32" s="262"/>
      <c r="R32" s="262"/>
    </row>
    <row r="33" spans="2:18" ht="18" customHeight="1">
      <c r="B33" s="261" t="s">
        <v>485</v>
      </c>
      <c r="C33" s="261"/>
      <c r="D33" s="261"/>
      <c r="E33" s="261"/>
      <c r="F33" s="261"/>
      <c r="G33" s="260"/>
      <c r="H33" s="260"/>
      <c r="I33" s="260"/>
      <c r="J33" s="260"/>
      <c r="K33" s="258" t="s">
        <v>482</v>
      </c>
      <c r="L33" s="257"/>
      <c r="M33" s="264" t="s">
        <v>486</v>
      </c>
      <c r="N33" s="260"/>
      <c r="O33" s="260"/>
      <c r="P33" s="262" t="s">
        <v>487</v>
      </c>
      <c r="Q33" s="262"/>
      <c r="R33" s="262"/>
    </row>
    <row r="34" spans="2:18" ht="18" customHeight="1">
      <c r="B34" s="261" t="s">
        <v>488</v>
      </c>
      <c r="C34" s="261"/>
      <c r="D34" s="261"/>
      <c r="E34" s="261"/>
      <c r="F34" s="261"/>
      <c r="G34" s="260"/>
      <c r="H34" s="260"/>
      <c r="I34" s="260"/>
      <c r="J34" s="260"/>
      <c r="K34" s="258"/>
      <c r="L34" s="257"/>
      <c r="M34" s="258" t="s">
        <v>489</v>
      </c>
      <c r="N34" s="258"/>
      <c r="O34" s="258"/>
      <c r="P34" s="262" t="s">
        <v>490</v>
      </c>
      <c r="Q34" s="262"/>
      <c r="R34" s="262"/>
    </row>
    <row r="35" spans="2:18" ht="18" customHeight="1">
      <c r="B35" s="261" t="s">
        <v>491</v>
      </c>
      <c r="C35" s="261"/>
      <c r="D35" s="261"/>
      <c r="E35" s="261"/>
      <c r="F35" s="261"/>
      <c r="G35" s="260" t="s">
        <v>492</v>
      </c>
      <c r="H35" s="260"/>
      <c r="I35" s="260"/>
      <c r="J35" s="260"/>
      <c r="K35" s="258" t="s">
        <v>493</v>
      </c>
      <c r="L35" s="257"/>
      <c r="M35" s="258" t="s">
        <v>494</v>
      </c>
      <c r="N35" s="258"/>
      <c r="O35" s="258"/>
      <c r="P35" s="262" t="s">
        <v>495</v>
      </c>
      <c r="Q35" s="262"/>
      <c r="R35" s="262"/>
    </row>
    <row r="36" spans="2:18" ht="18" customHeight="1">
      <c r="B36" s="261" t="s">
        <v>496</v>
      </c>
      <c r="C36" s="261"/>
      <c r="D36" s="261"/>
      <c r="E36" s="261"/>
      <c r="F36" s="261"/>
      <c r="G36" s="260" t="s">
        <v>492</v>
      </c>
      <c r="H36" s="260"/>
      <c r="I36" s="260"/>
      <c r="J36" s="260"/>
      <c r="K36" s="258"/>
      <c r="L36" s="257"/>
      <c r="M36" s="258" t="s">
        <v>497</v>
      </c>
      <c r="N36" s="258"/>
      <c r="O36" s="258"/>
      <c r="P36" s="262" t="s">
        <v>498</v>
      </c>
      <c r="Q36" s="262"/>
      <c r="R36" s="262"/>
    </row>
    <row r="37" ht="18" customHeight="1"/>
  </sheetData>
  <mergeCells count="81">
    <mergeCell ref="Q18:S18"/>
    <mergeCell ref="B32:F32"/>
    <mergeCell ref="B33:F33"/>
    <mergeCell ref="K31:L31"/>
    <mergeCell ref="G32:J32"/>
    <mergeCell ref="G33:J33"/>
    <mergeCell ref="M29:O29"/>
    <mergeCell ref="P29:R29"/>
    <mergeCell ref="P31:R31"/>
    <mergeCell ref="P30:R30"/>
    <mergeCell ref="B31:F31"/>
    <mergeCell ref="B29:F29"/>
    <mergeCell ref="G31:J31"/>
    <mergeCell ref="M31:O31"/>
    <mergeCell ref="K29:L29"/>
    <mergeCell ref="B30:F30"/>
    <mergeCell ref="K30:L30"/>
    <mergeCell ref="M30:O30"/>
    <mergeCell ref="G30:J30"/>
    <mergeCell ref="G29:J29"/>
    <mergeCell ref="P28:R28"/>
    <mergeCell ref="B28:F28"/>
    <mergeCell ref="G28:J28"/>
    <mergeCell ref="K28:L28"/>
    <mergeCell ref="M28:O28"/>
    <mergeCell ref="P27:R27"/>
    <mergeCell ref="B27:F27"/>
    <mergeCell ref="G27:J27"/>
    <mergeCell ref="K27:L27"/>
    <mergeCell ref="M27:O27"/>
    <mergeCell ref="P25:R25"/>
    <mergeCell ref="B26:F26"/>
    <mergeCell ref="G26:J26"/>
    <mergeCell ref="K26:L26"/>
    <mergeCell ref="M26:O26"/>
    <mergeCell ref="P26:R26"/>
    <mergeCell ref="G25:J25"/>
    <mergeCell ref="K25:L25"/>
    <mergeCell ref="M25:O25"/>
    <mergeCell ref="B25:F25"/>
    <mergeCell ref="B24:F24"/>
    <mergeCell ref="K24:L24"/>
    <mergeCell ref="M24:O24"/>
    <mergeCell ref="P24:R24"/>
    <mergeCell ref="G24:J24"/>
    <mergeCell ref="B23:F23"/>
    <mergeCell ref="K23:L23"/>
    <mergeCell ref="M23:O23"/>
    <mergeCell ref="P23:R23"/>
    <mergeCell ref="G23:J23"/>
    <mergeCell ref="M21:O21"/>
    <mergeCell ref="A5:A6"/>
    <mergeCell ref="P21:R21"/>
    <mergeCell ref="B5:D5"/>
    <mergeCell ref="E5:G5"/>
    <mergeCell ref="H5:J5"/>
    <mergeCell ref="R5:S5"/>
    <mergeCell ref="K5:M5"/>
    <mergeCell ref="N5:O5"/>
    <mergeCell ref="P5:Q5"/>
    <mergeCell ref="P32:R32"/>
    <mergeCell ref="P33:R33"/>
    <mergeCell ref="K33:L33"/>
    <mergeCell ref="M33:O33"/>
    <mergeCell ref="M32:O32"/>
    <mergeCell ref="K32:L32"/>
    <mergeCell ref="P34:R34"/>
    <mergeCell ref="B34:F34"/>
    <mergeCell ref="G34:J34"/>
    <mergeCell ref="K34:L34"/>
    <mergeCell ref="M34:O34"/>
    <mergeCell ref="B35:F35"/>
    <mergeCell ref="B36:F36"/>
    <mergeCell ref="G35:J35"/>
    <mergeCell ref="K35:L35"/>
    <mergeCell ref="M35:O35"/>
    <mergeCell ref="P35:R35"/>
    <mergeCell ref="G36:J36"/>
    <mergeCell ref="K36:L36"/>
    <mergeCell ref="M36:O36"/>
    <mergeCell ref="P36:R36"/>
  </mergeCells>
  <printOptions horizontalCentered="1"/>
  <pageMargins left="0.1968503937007874" right="0" top="0.5905511811023623" bottom="0.3937007874015748" header="0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29"/>
  <sheetViews>
    <sheetView showGridLines="0" zoomScale="75" zoomScaleNormal="75" workbookViewId="0" topLeftCell="A1">
      <selection activeCell="F23" sqref="F23"/>
    </sheetView>
  </sheetViews>
  <sheetFormatPr defaultColWidth="9.140625" defaultRowHeight="12.75"/>
  <cols>
    <col min="1" max="1" width="5.421875" style="266" customWidth="1"/>
    <col min="2" max="2" width="23.7109375" style="266" customWidth="1"/>
    <col min="3" max="3" width="19.28125" style="266" customWidth="1"/>
    <col min="4" max="4" width="9.7109375" style="266" customWidth="1"/>
    <col min="5" max="5" width="7.140625" style="266" customWidth="1"/>
    <col min="6" max="6" width="8.8515625" style="266" customWidth="1"/>
    <col min="7" max="7" width="9.7109375" style="266" customWidth="1"/>
    <col min="8" max="8" width="8.7109375" style="266" bestFit="1" customWidth="1"/>
    <col min="9" max="9" width="9.28125" style="266" customWidth="1"/>
    <col min="10" max="10" width="9.7109375" style="266" customWidth="1"/>
    <col min="11" max="11" width="8.7109375" style="266" bestFit="1" customWidth="1"/>
    <col min="12" max="12" width="8.7109375" style="266" customWidth="1"/>
    <col min="13" max="13" width="9.7109375" style="266" customWidth="1"/>
    <col min="14" max="14" width="8.7109375" style="266" bestFit="1" customWidth="1"/>
    <col min="15" max="15" width="9.421875" style="266" customWidth="1"/>
    <col min="16" max="16384" width="9.28125" style="266" customWidth="1"/>
  </cols>
  <sheetData>
    <row r="1" spans="1:15" ht="12.75">
      <c r="A1" s="265" t="s">
        <v>499</v>
      </c>
      <c r="J1" s="267" t="s">
        <v>500</v>
      </c>
      <c r="K1" s="267"/>
      <c r="L1" s="267"/>
      <c r="M1" s="267"/>
      <c r="N1" s="267"/>
      <c r="O1" s="267"/>
    </row>
    <row r="2" ht="12.75">
      <c r="N2" s="208"/>
    </row>
    <row r="3" spans="1:15" ht="20.2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 ht="29.2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4:15" ht="13.5" thickBot="1">
      <c r="N5" s="270" t="s">
        <v>151</v>
      </c>
      <c r="O5" s="270"/>
    </row>
    <row r="6" spans="1:15" ht="20.25" customHeight="1">
      <c r="A6" s="271" t="s">
        <v>242</v>
      </c>
      <c r="B6" s="272"/>
      <c r="C6" s="273"/>
      <c r="D6" s="274" t="s">
        <v>501</v>
      </c>
      <c r="E6" s="275"/>
      <c r="F6" s="273"/>
      <c r="G6" s="276" t="s">
        <v>502</v>
      </c>
      <c r="H6" s="276"/>
      <c r="I6" s="276"/>
      <c r="J6" s="276" t="s">
        <v>503</v>
      </c>
      <c r="K6" s="276"/>
      <c r="L6" s="276"/>
      <c r="M6" s="276" t="s">
        <v>504</v>
      </c>
      <c r="N6" s="276"/>
      <c r="O6" s="276"/>
    </row>
    <row r="7" spans="1:15" ht="28.5" customHeight="1" thickBot="1">
      <c r="A7" s="277"/>
      <c r="B7" s="278"/>
      <c r="C7" s="279"/>
      <c r="D7" s="280" t="s">
        <v>505</v>
      </c>
      <c r="E7" s="281" t="s">
        <v>506</v>
      </c>
      <c r="F7" s="282" t="s">
        <v>443</v>
      </c>
      <c r="G7" s="280" t="s">
        <v>507</v>
      </c>
      <c r="H7" s="281" t="s">
        <v>506</v>
      </c>
      <c r="I7" s="282" t="s">
        <v>443</v>
      </c>
      <c r="J7" s="280" t="s">
        <v>507</v>
      </c>
      <c r="K7" s="281" t="s">
        <v>506</v>
      </c>
      <c r="L7" s="282" t="s">
        <v>443</v>
      </c>
      <c r="M7" s="280" t="s">
        <v>507</v>
      </c>
      <c r="N7" s="281" t="s">
        <v>506</v>
      </c>
      <c r="O7" s="282" t="s">
        <v>443</v>
      </c>
    </row>
    <row r="8" spans="1:15" s="290" customFormat="1" ht="24" customHeight="1">
      <c r="A8" s="283" t="s">
        <v>247</v>
      </c>
      <c r="B8" s="284" t="s">
        <v>508</v>
      </c>
      <c r="C8" s="285"/>
      <c r="D8" s="286">
        <v>40080</v>
      </c>
      <c r="E8" s="287">
        <v>7190</v>
      </c>
      <c r="F8" s="288">
        <f aca="true" t="shared" si="0" ref="F8:F19">SUM(D8:E8)</f>
        <v>47270</v>
      </c>
      <c r="G8" s="288">
        <v>40080</v>
      </c>
      <c r="H8" s="288">
        <v>4250</v>
      </c>
      <c r="I8" s="288">
        <f aca="true" t="shared" si="1" ref="I8:I17">SUM(G8:H8)</f>
        <v>44330</v>
      </c>
      <c r="J8" s="288">
        <v>19320</v>
      </c>
      <c r="K8" s="288">
        <v>685</v>
      </c>
      <c r="L8" s="288">
        <f>SUM(J8:K8)</f>
        <v>20005</v>
      </c>
      <c r="M8" s="288"/>
      <c r="N8" s="288"/>
      <c r="O8" s="289"/>
    </row>
    <row r="9" spans="1:15" s="290" customFormat="1" ht="24" customHeight="1">
      <c r="A9" s="283" t="s">
        <v>249</v>
      </c>
      <c r="B9" s="284" t="s">
        <v>509</v>
      </c>
      <c r="C9" s="285"/>
      <c r="D9" s="286">
        <v>26720</v>
      </c>
      <c r="E9" s="291">
        <v>4793</v>
      </c>
      <c r="F9" s="288">
        <f t="shared" si="0"/>
        <v>31513</v>
      </c>
      <c r="G9" s="288">
        <v>26720</v>
      </c>
      <c r="H9" s="288">
        <v>2834</v>
      </c>
      <c r="I9" s="288">
        <f t="shared" si="1"/>
        <v>29554</v>
      </c>
      <c r="J9" s="292">
        <v>12880</v>
      </c>
      <c r="K9" s="288">
        <v>457</v>
      </c>
      <c r="L9" s="288">
        <f>SUM(J9:K9)</f>
        <v>13337</v>
      </c>
      <c r="M9" s="288"/>
      <c r="N9" s="288"/>
      <c r="O9" s="289"/>
    </row>
    <row r="10" spans="1:15" s="290" customFormat="1" ht="24" customHeight="1">
      <c r="A10" s="283" t="s">
        <v>251</v>
      </c>
      <c r="B10" s="284" t="s">
        <v>455</v>
      </c>
      <c r="C10" s="285"/>
      <c r="D10" s="286">
        <v>42375</v>
      </c>
      <c r="E10" s="291">
        <v>20877</v>
      </c>
      <c r="F10" s="286">
        <f t="shared" si="0"/>
        <v>63252</v>
      </c>
      <c r="G10" s="292">
        <v>33900</v>
      </c>
      <c r="H10" s="288">
        <v>15334</v>
      </c>
      <c r="I10" s="288">
        <f t="shared" si="1"/>
        <v>49234</v>
      </c>
      <c r="J10" s="292">
        <v>33900</v>
      </c>
      <c r="K10" s="288">
        <v>12018</v>
      </c>
      <c r="L10" s="288">
        <f>SUM(J10:K10)</f>
        <v>45918</v>
      </c>
      <c r="M10" s="288">
        <v>33900</v>
      </c>
      <c r="N10" s="288">
        <v>8703</v>
      </c>
      <c r="O10" s="289">
        <f>SUM(M10:N10)</f>
        <v>42603</v>
      </c>
    </row>
    <row r="11" spans="1:15" s="290" customFormat="1" ht="24" customHeight="1">
      <c r="A11" s="283" t="s">
        <v>253</v>
      </c>
      <c r="B11" s="284" t="s">
        <v>459</v>
      </c>
      <c r="C11" s="285"/>
      <c r="D11" s="291">
        <v>75000</v>
      </c>
      <c r="E11" s="291">
        <v>8428</v>
      </c>
      <c r="F11" s="286">
        <f t="shared" si="0"/>
        <v>83428</v>
      </c>
      <c r="G11" s="292">
        <v>75000</v>
      </c>
      <c r="H11" s="288">
        <v>1944</v>
      </c>
      <c r="I11" s="288">
        <f t="shared" si="1"/>
        <v>76944</v>
      </c>
      <c r="J11" s="288"/>
      <c r="K11" s="288"/>
      <c r="L11" s="288"/>
      <c r="M11" s="288"/>
      <c r="N11" s="288"/>
      <c r="O11" s="289"/>
    </row>
    <row r="12" spans="1:15" s="290" customFormat="1" ht="24" customHeight="1">
      <c r="A12" s="283" t="s">
        <v>255</v>
      </c>
      <c r="B12" s="284" t="s">
        <v>463</v>
      </c>
      <c r="C12" s="285"/>
      <c r="D12" s="291">
        <v>85871</v>
      </c>
      <c r="E12" s="291">
        <v>20931</v>
      </c>
      <c r="F12" s="286">
        <f t="shared" si="0"/>
        <v>106802</v>
      </c>
      <c r="G12" s="292">
        <v>103664</v>
      </c>
      <c r="H12" s="288">
        <v>6460</v>
      </c>
      <c r="I12" s="288">
        <f t="shared" si="1"/>
        <v>110124</v>
      </c>
      <c r="J12" s="288">
        <v>103664</v>
      </c>
      <c r="K12" s="288">
        <v>5596</v>
      </c>
      <c r="L12" s="288">
        <f aca="true" t="shared" si="2" ref="L12:L17">SUM(J12:K12)</f>
        <v>109260</v>
      </c>
      <c r="M12" s="288">
        <v>103664</v>
      </c>
      <c r="N12" s="288">
        <v>4736</v>
      </c>
      <c r="O12" s="289">
        <f aca="true" t="shared" si="3" ref="O12:O17">SUM(M12:N12)</f>
        <v>108400</v>
      </c>
    </row>
    <row r="13" spans="1:15" s="290" customFormat="1" ht="24" customHeight="1">
      <c r="A13" s="283" t="s">
        <v>257</v>
      </c>
      <c r="B13" s="284" t="s">
        <v>510</v>
      </c>
      <c r="C13" s="285"/>
      <c r="D13" s="291">
        <v>1752</v>
      </c>
      <c r="E13" s="291">
        <v>1434</v>
      </c>
      <c r="F13" s="286">
        <f t="shared" si="0"/>
        <v>3186</v>
      </c>
      <c r="G13" s="292">
        <v>1752</v>
      </c>
      <c r="H13" s="288">
        <v>1414</v>
      </c>
      <c r="I13" s="288">
        <f t="shared" si="1"/>
        <v>3166</v>
      </c>
      <c r="J13" s="288">
        <v>1752</v>
      </c>
      <c r="K13" s="288">
        <v>1231</v>
      </c>
      <c r="L13" s="288">
        <f t="shared" si="2"/>
        <v>2983</v>
      </c>
      <c r="M13" s="288">
        <v>1752</v>
      </c>
      <c r="N13" s="288">
        <v>1050</v>
      </c>
      <c r="O13" s="289">
        <f t="shared" si="3"/>
        <v>2802</v>
      </c>
    </row>
    <row r="14" spans="1:15" s="290" customFormat="1" ht="24" customHeight="1">
      <c r="A14" s="283" t="s">
        <v>259</v>
      </c>
      <c r="B14" s="284" t="s">
        <v>511</v>
      </c>
      <c r="C14" s="285"/>
      <c r="D14" s="291">
        <v>26740</v>
      </c>
      <c r="E14" s="291">
        <v>25695</v>
      </c>
      <c r="F14" s="286">
        <f t="shared" si="0"/>
        <v>52435</v>
      </c>
      <c r="G14" s="292">
        <v>36192</v>
      </c>
      <c r="H14" s="288">
        <v>13501</v>
      </c>
      <c r="I14" s="288">
        <f t="shared" si="1"/>
        <v>49693</v>
      </c>
      <c r="J14" s="288">
        <v>36192</v>
      </c>
      <c r="K14" s="288">
        <v>12329</v>
      </c>
      <c r="L14" s="288">
        <f t="shared" si="2"/>
        <v>48521</v>
      </c>
      <c r="M14" s="288">
        <v>36192</v>
      </c>
      <c r="N14" s="288">
        <v>11157</v>
      </c>
      <c r="O14" s="289">
        <f t="shared" si="3"/>
        <v>47349</v>
      </c>
    </row>
    <row r="15" spans="1:15" s="290" customFormat="1" ht="24" customHeight="1">
      <c r="A15" s="283" t="s">
        <v>261</v>
      </c>
      <c r="B15" s="284" t="s">
        <v>477</v>
      </c>
      <c r="C15" s="285"/>
      <c r="D15" s="291">
        <v>88876</v>
      </c>
      <c r="E15" s="291">
        <v>23612</v>
      </c>
      <c r="F15" s="286">
        <f t="shared" si="0"/>
        <v>112488</v>
      </c>
      <c r="G15" s="292">
        <v>88876</v>
      </c>
      <c r="H15" s="288">
        <v>7732</v>
      </c>
      <c r="I15" s="288">
        <f t="shared" si="1"/>
        <v>96608</v>
      </c>
      <c r="J15" s="288">
        <v>88876</v>
      </c>
      <c r="K15" s="288">
        <v>5904</v>
      </c>
      <c r="L15" s="288">
        <f t="shared" si="2"/>
        <v>94780</v>
      </c>
      <c r="M15" s="288">
        <v>88876</v>
      </c>
      <c r="N15" s="288">
        <v>5256</v>
      </c>
      <c r="O15" s="289">
        <f t="shared" si="3"/>
        <v>94132</v>
      </c>
    </row>
    <row r="16" spans="1:15" s="290" customFormat="1" ht="24" customHeight="1">
      <c r="A16" s="283" t="s">
        <v>263</v>
      </c>
      <c r="B16" s="284" t="s">
        <v>512</v>
      </c>
      <c r="C16" s="285"/>
      <c r="D16" s="291">
        <v>3834</v>
      </c>
      <c r="E16" s="291">
        <v>2191</v>
      </c>
      <c r="F16" s="286">
        <f t="shared" si="0"/>
        <v>6025</v>
      </c>
      <c r="G16" s="292">
        <v>15336</v>
      </c>
      <c r="H16" s="287">
        <v>6245</v>
      </c>
      <c r="I16" s="287">
        <f t="shared" si="1"/>
        <v>21581</v>
      </c>
      <c r="J16" s="288">
        <v>15336</v>
      </c>
      <c r="K16" s="288">
        <v>6177</v>
      </c>
      <c r="L16" s="288">
        <f t="shared" si="2"/>
        <v>21513</v>
      </c>
      <c r="M16" s="288">
        <v>15336</v>
      </c>
      <c r="N16" s="288">
        <v>5688</v>
      </c>
      <c r="O16" s="289">
        <f t="shared" si="3"/>
        <v>21024</v>
      </c>
    </row>
    <row r="17" spans="1:15" s="290" customFormat="1" ht="24" customHeight="1">
      <c r="A17" s="283" t="s">
        <v>265</v>
      </c>
      <c r="B17" s="284" t="s">
        <v>485</v>
      </c>
      <c r="C17" s="285"/>
      <c r="D17" s="291">
        <v>23986</v>
      </c>
      <c r="E17" s="291">
        <v>26469</v>
      </c>
      <c r="F17" s="286">
        <f t="shared" si="0"/>
        <v>50455</v>
      </c>
      <c r="G17" s="292">
        <v>113068</v>
      </c>
      <c r="H17" s="287">
        <v>6892</v>
      </c>
      <c r="I17" s="287">
        <f t="shared" si="1"/>
        <v>119960</v>
      </c>
      <c r="J17" s="288">
        <v>113068</v>
      </c>
      <c r="K17" s="288">
        <v>6076</v>
      </c>
      <c r="L17" s="288">
        <f t="shared" si="2"/>
        <v>119144</v>
      </c>
      <c r="M17" s="288">
        <v>113068</v>
      </c>
      <c r="N17" s="288">
        <v>5260</v>
      </c>
      <c r="O17" s="289">
        <f t="shared" si="3"/>
        <v>118328</v>
      </c>
    </row>
    <row r="18" spans="1:15" s="290" customFormat="1" ht="24" customHeight="1">
      <c r="A18" s="283" t="s">
        <v>267</v>
      </c>
      <c r="B18" s="284" t="s">
        <v>513</v>
      </c>
      <c r="C18" s="285"/>
      <c r="D18" s="291">
        <v>75000</v>
      </c>
      <c r="E18" s="291">
        <v>6333</v>
      </c>
      <c r="F18" s="291">
        <f t="shared" si="0"/>
        <v>81333</v>
      </c>
      <c r="G18" s="292"/>
      <c r="H18" s="287"/>
      <c r="I18" s="287"/>
      <c r="J18" s="288"/>
      <c r="K18" s="288"/>
      <c r="L18" s="288"/>
      <c r="M18" s="288"/>
      <c r="N18" s="288"/>
      <c r="O18" s="289"/>
    </row>
    <row r="19" spans="1:15" s="290" customFormat="1" ht="24" customHeight="1">
      <c r="A19" s="283" t="s">
        <v>269</v>
      </c>
      <c r="B19" s="293" t="s">
        <v>514</v>
      </c>
      <c r="C19" s="294"/>
      <c r="D19" s="291"/>
      <c r="E19" s="291">
        <v>7</v>
      </c>
      <c r="F19" s="291">
        <f t="shared" si="0"/>
        <v>7</v>
      </c>
      <c r="G19" s="295">
        <v>651098</v>
      </c>
      <c r="H19" s="287">
        <v>76094</v>
      </c>
      <c r="I19" s="287">
        <f>SUM(G19:H19)</f>
        <v>727192</v>
      </c>
      <c r="J19" s="287"/>
      <c r="K19" s="287"/>
      <c r="L19" s="287"/>
      <c r="M19" s="287"/>
      <c r="N19" s="287"/>
      <c r="O19" s="289"/>
    </row>
    <row r="20" spans="1:15" s="290" customFormat="1" ht="24" customHeight="1">
      <c r="A20" s="283" t="s">
        <v>272</v>
      </c>
      <c r="B20" s="293" t="s">
        <v>515</v>
      </c>
      <c r="C20" s="294"/>
      <c r="D20" s="291"/>
      <c r="E20" s="291"/>
      <c r="F20" s="291"/>
      <c r="G20" s="295"/>
      <c r="H20" s="287">
        <v>5312</v>
      </c>
      <c r="I20" s="287">
        <f>SUM(G20:H20)</f>
        <v>5312</v>
      </c>
      <c r="J20" s="287"/>
      <c r="K20" s="287">
        <v>191248</v>
      </c>
      <c r="L20" s="287">
        <f>SUM(K20)</f>
        <v>191248</v>
      </c>
      <c r="M20" s="287"/>
      <c r="N20" s="287">
        <v>191248</v>
      </c>
      <c r="O20" s="296">
        <f>SUM(M20:N20)</f>
        <v>191248</v>
      </c>
    </row>
    <row r="21" spans="1:15" s="290" customFormat="1" ht="24" customHeight="1">
      <c r="A21" s="283" t="s">
        <v>274</v>
      </c>
      <c r="B21" s="293" t="s">
        <v>496</v>
      </c>
      <c r="C21" s="294"/>
      <c r="D21" s="291"/>
      <c r="E21" s="291"/>
      <c r="F21" s="291"/>
      <c r="G21" s="295"/>
      <c r="H21" s="287">
        <v>2000</v>
      </c>
      <c r="I21" s="287">
        <f>SUM(G21:H21)</f>
        <v>2000</v>
      </c>
      <c r="J21" s="287">
        <v>77194</v>
      </c>
      <c r="K21" s="287">
        <v>4970</v>
      </c>
      <c r="L21" s="287">
        <f>SUM(J21:K21)</f>
        <v>82164</v>
      </c>
      <c r="M21" s="287"/>
      <c r="N21" s="287"/>
      <c r="O21" s="296"/>
    </row>
    <row r="22" spans="1:15" s="290" customFormat="1" ht="24" customHeight="1">
      <c r="A22" s="283" t="s">
        <v>276</v>
      </c>
      <c r="B22" s="293" t="s">
        <v>516</v>
      </c>
      <c r="C22" s="294"/>
      <c r="D22" s="291"/>
      <c r="E22" s="291"/>
      <c r="F22" s="291"/>
      <c r="G22" s="295"/>
      <c r="H22" s="287"/>
      <c r="I22" s="287"/>
      <c r="J22" s="287"/>
      <c r="K22" s="287">
        <v>3500</v>
      </c>
      <c r="L22" s="287">
        <f>SUM(K22)</f>
        <v>3500</v>
      </c>
      <c r="M22" s="287"/>
      <c r="N22" s="287">
        <v>139611</v>
      </c>
      <c r="O22" s="296">
        <f>SUM(N22)</f>
        <v>139611</v>
      </c>
    </row>
    <row r="23" spans="1:15" s="290" customFormat="1" ht="24" customHeight="1">
      <c r="A23" s="283" t="s">
        <v>278</v>
      </c>
      <c r="B23" s="293" t="s">
        <v>517</v>
      </c>
      <c r="C23" s="294"/>
      <c r="D23" s="291"/>
      <c r="E23" s="291"/>
      <c r="F23" s="291"/>
      <c r="G23" s="295"/>
      <c r="H23" s="287"/>
      <c r="I23" s="287"/>
      <c r="J23" s="287"/>
      <c r="K23" s="287">
        <v>2000</v>
      </c>
      <c r="L23" s="287">
        <f>SUM(K23)</f>
        <v>2000</v>
      </c>
      <c r="M23" s="287">
        <v>225515</v>
      </c>
      <c r="N23" s="287">
        <v>14523</v>
      </c>
      <c r="O23" s="296">
        <f>SUM(M23:N23)</f>
        <v>240038</v>
      </c>
    </row>
    <row r="24" spans="1:15" s="290" customFormat="1" ht="24" customHeight="1">
      <c r="A24" s="283" t="s">
        <v>280</v>
      </c>
      <c r="B24" s="293" t="s">
        <v>518</v>
      </c>
      <c r="C24" s="294"/>
      <c r="D24" s="291"/>
      <c r="E24" s="291"/>
      <c r="F24" s="291"/>
      <c r="G24" s="295"/>
      <c r="H24" s="287"/>
      <c r="I24" s="287"/>
      <c r="J24" s="287"/>
      <c r="K24" s="287"/>
      <c r="L24" s="287"/>
      <c r="M24" s="287"/>
      <c r="N24" s="287">
        <v>5000</v>
      </c>
      <c r="O24" s="296">
        <f>SUM(N24)</f>
        <v>5000</v>
      </c>
    </row>
    <row r="25" spans="1:15" s="290" customFormat="1" ht="24" customHeight="1">
      <c r="A25" s="283" t="s">
        <v>282</v>
      </c>
      <c r="B25" s="293" t="s">
        <v>519</v>
      </c>
      <c r="C25" s="294"/>
      <c r="D25" s="291"/>
      <c r="E25" s="291"/>
      <c r="F25" s="291"/>
      <c r="G25" s="295"/>
      <c r="H25" s="287"/>
      <c r="I25" s="287"/>
      <c r="J25" s="287"/>
      <c r="K25" s="287"/>
      <c r="L25" s="287"/>
      <c r="M25" s="287"/>
      <c r="N25" s="287">
        <v>1500</v>
      </c>
      <c r="O25" s="296">
        <f>SUM(N25)</f>
        <v>1500</v>
      </c>
    </row>
    <row r="26" spans="1:15" ht="7.5" customHeight="1" thickBot="1">
      <c r="A26" s="297"/>
      <c r="B26" s="298"/>
      <c r="C26" s="299"/>
      <c r="D26" s="300"/>
      <c r="E26" s="300"/>
      <c r="F26" s="300"/>
      <c r="G26" s="301"/>
      <c r="H26" s="301"/>
      <c r="I26" s="301"/>
      <c r="J26" s="301"/>
      <c r="K26" s="301"/>
      <c r="L26" s="301"/>
      <c r="M26" s="301"/>
      <c r="N26" s="302"/>
      <c r="O26" s="303"/>
    </row>
    <row r="27" spans="1:15" s="290" customFormat="1" ht="21" customHeight="1" thickBot="1">
      <c r="A27" s="304"/>
      <c r="B27" s="305" t="s">
        <v>520</v>
      </c>
      <c r="C27" s="306"/>
      <c r="D27" s="307">
        <f>SUM(D8:D20)</f>
        <v>490234</v>
      </c>
      <c r="E27" s="307">
        <f>SUM(E8:E20)</f>
        <v>147960</v>
      </c>
      <c r="F27" s="307">
        <f>SUM(F8:F24)</f>
        <v>638194</v>
      </c>
      <c r="G27" s="307">
        <f>SUM(G8:G24)</f>
        <v>1185686</v>
      </c>
      <c r="H27" s="307">
        <f>SUM(H8:H24)</f>
        <v>150012</v>
      </c>
      <c r="I27" s="307">
        <f>SUM(I8:I26)</f>
        <v>1335698</v>
      </c>
      <c r="J27" s="307">
        <f>SUM(J8:J24)</f>
        <v>502182</v>
      </c>
      <c r="K27" s="307">
        <f>SUM(K8:K24)</f>
        <v>252191</v>
      </c>
      <c r="L27" s="307">
        <f>SUM(L8:L24)</f>
        <v>754373</v>
      </c>
      <c r="M27" s="307">
        <f>SUM(M8:M26)</f>
        <v>618303</v>
      </c>
      <c r="N27" s="307">
        <f>SUM(N8:N26)</f>
        <v>393732</v>
      </c>
      <c r="O27" s="307">
        <f>SUM(O8:O26)</f>
        <v>1012035</v>
      </c>
    </row>
    <row r="29" ht="15.75">
      <c r="A29" s="308"/>
    </row>
  </sheetData>
  <mergeCells count="8">
    <mergeCell ref="J1:O1"/>
    <mergeCell ref="A3:O3"/>
    <mergeCell ref="N5:O5"/>
    <mergeCell ref="B6:B7"/>
    <mergeCell ref="G6:I6"/>
    <mergeCell ref="J6:L6"/>
    <mergeCell ref="M6:O6"/>
    <mergeCell ref="A6:A7"/>
  </mergeCells>
  <printOptions horizontalCentered="1"/>
  <pageMargins left="0.5905511811023623" right="0.3937007874015748" top="0.5905511811023623" bottom="0.3937007874015748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301"/>
  <sheetViews>
    <sheetView showGridLines="0" showZeros="0" view="pageBreakPreview" zoomScale="75" zoomScaleNormal="75" zoomScaleSheetLayoutView="75" workbookViewId="0" topLeftCell="C232">
      <selection activeCell="J249" sqref="J249"/>
    </sheetView>
  </sheetViews>
  <sheetFormatPr defaultColWidth="9.140625" defaultRowHeight="12.75"/>
  <cols>
    <col min="1" max="1" width="5.140625" style="311" customWidth="1"/>
    <col min="2" max="2" width="78.00390625" style="310" customWidth="1"/>
    <col min="3" max="3" width="9.140625" style="311" customWidth="1"/>
    <col min="4" max="4" width="10.28125" style="310" customWidth="1"/>
    <col min="5" max="5" width="12.140625" style="310" customWidth="1"/>
    <col min="6" max="6" width="9.00390625" style="310" customWidth="1"/>
    <col min="7" max="7" width="9.421875" style="310" customWidth="1"/>
    <col min="8" max="8" width="11.421875" style="310" customWidth="1"/>
    <col min="9" max="9" width="10.00390625" style="312" customWidth="1"/>
    <col min="10" max="10" width="10.8515625" style="310" customWidth="1"/>
    <col min="11" max="11" width="8.28125" style="310" customWidth="1"/>
    <col min="12" max="12" width="11.28125" style="310" customWidth="1"/>
    <col min="13" max="13" width="9.421875" style="310" customWidth="1"/>
    <col min="14" max="15" width="10.00390625" style="310" customWidth="1"/>
    <col min="16" max="16" width="11.7109375" style="312" customWidth="1"/>
    <col min="17" max="17" width="10.28125" style="310" customWidth="1"/>
    <col min="18" max="19" width="9.140625" style="310" customWidth="1"/>
    <col min="20" max="20" width="10.57421875" style="310" bestFit="1" customWidth="1"/>
    <col min="21" max="16384" width="9.140625" style="310" customWidth="1"/>
  </cols>
  <sheetData>
    <row r="1" spans="1:17" ht="12.75" customHeight="1">
      <c r="A1" s="309" t="s">
        <v>198</v>
      </c>
      <c r="Q1" s="313" t="s">
        <v>522</v>
      </c>
    </row>
    <row r="2" spans="1:17" ht="4.5" customHeight="1">
      <c r="A2" s="310"/>
      <c r="Q2" s="314"/>
    </row>
    <row r="3" spans="1:17" ht="20.25" customHeight="1">
      <c r="A3" s="315" t="s">
        <v>523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ht="13.5" thickBot="1">
      <c r="Q4" s="313" t="s">
        <v>151</v>
      </c>
    </row>
    <row r="5" spans="1:17" s="321" customFormat="1" ht="30.75" customHeight="1" thickBot="1">
      <c r="A5" s="316" t="s">
        <v>524</v>
      </c>
      <c r="B5" s="316" t="s">
        <v>243</v>
      </c>
      <c r="C5" s="317" t="s">
        <v>525</v>
      </c>
      <c r="D5" s="318" t="s">
        <v>995</v>
      </c>
      <c r="E5" s="319"/>
      <c r="F5" s="319"/>
      <c r="G5" s="319"/>
      <c r="H5" s="319"/>
      <c r="I5" s="320"/>
      <c r="J5" s="318" t="s">
        <v>996</v>
      </c>
      <c r="K5" s="319"/>
      <c r="L5" s="320"/>
      <c r="M5" s="317" t="s">
        <v>526</v>
      </c>
      <c r="N5" s="317" t="s">
        <v>527</v>
      </c>
      <c r="O5" s="317" t="s">
        <v>528</v>
      </c>
      <c r="P5" s="317" t="s">
        <v>529</v>
      </c>
      <c r="Q5" s="317" t="s">
        <v>530</v>
      </c>
    </row>
    <row r="6" spans="1:17" s="321" customFormat="1" ht="76.5" customHeight="1" thickBot="1">
      <c r="A6" s="322"/>
      <c r="B6" s="322"/>
      <c r="C6" s="323"/>
      <c r="D6" s="324" t="s">
        <v>997</v>
      </c>
      <c r="E6" s="324" t="s">
        <v>998</v>
      </c>
      <c r="F6" s="324" t="s">
        <v>999</v>
      </c>
      <c r="G6" s="324" t="s">
        <v>1000</v>
      </c>
      <c r="H6" s="324" t="s">
        <v>1001</v>
      </c>
      <c r="I6" s="325" t="s">
        <v>443</v>
      </c>
      <c r="J6" s="324" t="s">
        <v>1002</v>
      </c>
      <c r="K6" s="324" t="s">
        <v>1003</v>
      </c>
      <c r="L6" s="324" t="s">
        <v>1004</v>
      </c>
      <c r="M6" s="323"/>
      <c r="N6" s="323"/>
      <c r="O6" s="323"/>
      <c r="P6" s="323"/>
      <c r="Q6" s="323"/>
    </row>
    <row r="7" spans="2:16" s="311" customFormat="1" ht="7.5" customHeight="1">
      <c r="B7" s="310"/>
      <c r="D7" s="310"/>
      <c r="E7" s="310"/>
      <c r="F7" s="310"/>
      <c r="G7" s="310"/>
      <c r="H7" s="310"/>
      <c r="I7" s="312"/>
      <c r="J7" s="310"/>
      <c r="K7" s="310"/>
      <c r="L7" s="310"/>
      <c r="M7" s="310"/>
      <c r="N7" s="310"/>
      <c r="O7" s="310"/>
      <c r="P7" s="312"/>
    </row>
    <row r="8" spans="1:16" s="328" customFormat="1" ht="18.75" customHeight="1">
      <c r="A8" s="326" t="s">
        <v>531</v>
      </c>
      <c r="B8" s="327" t="s">
        <v>532</v>
      </c>
      <c r="D8" s="329"/>
      <c r="E8" s="329"/>
      <c r="F8" s="329"/>
      <c r="G8" s="329"/>
      <c r="H8" s="329"/>
      <c r="I8" s="330"/>
      <c r="J8" s="329"/>
      <c r="K8" s="329"/>
      <c r="L8" s="329"/>
      <c r="M8" s="329"/>
      <c r="N8" s="329"/>
      <c r="O8" s="329"/>
      <c r="P8" s="331"/>
    </row>
    <row r="9" spans="2:16" s="328" customFormat="1" ht="5.25" customHeight="1">
      <c r="B9" s="329"/>
      <c r="D9" s="329"/>
      <c r="E9" s="329"/>
      <c r="F9" s="329"/>
      <c r="G9" s="329"/>
      <c r="H9" s="329"/>
      <c r="I9" s="330"/>
      <c r="J9" s="329"/>
      <c r="K9" s="329"/>
      <c r="L9" s="329"/>
      <c r="M9" s="329"/>
      <c r="N9" s="329"/>
      <c r="O9" s="329"/>
      <c r="P9" s="331"/>
    </row>
    <row r="10" spans="1:16" s="328" customFormat="1" ht="25.5" customHeight="1">
      <c r="A10" s="328" t="s">
        <v>247</v>
      </c>
      <c r="B10" s="329" t="s">
        <v>533</v>
      </c>
      <c r="C10" s="328" t="s">
        <v>534</v>
      </c>
      <c r="D10" s="329">
        <v>19298</v>
      </c>
      <c r="E10" s="329">
        <v>6286</v>
      </c>
      <c r="F10" s="329">
        <v>11395</v>
      </c>
      <c r="G10" s="329"/>
      <c r="H10" s="329">
        <v>2600</v>
      </c>
      <c r="I10" s="332">
        <f>SUM(D10:H10)</f>
        <v>39579</v>
      </c>
      <c r="J10" s="329"/>
      <c r="K10" s="329"/>
      <c r="L10" s="329"/>
      <c r="M10" s="329"/>
      <c r="N10" s="329"/>
      <c r="O10" s="332">
        <f>SUM(I10:N10)</f>
        <v>39579</v>
      </c>
      <c r="P10" s="331">
        <v>39579</v>
      </c>
    </row>
    <row r="11" spans="1:16" s="328" customFormat="1" ht="13.5" customHeight="1">
      <c r="A11" s="328" t="s">
        <v>249</v>
      </c>
      <c r="B11" s="329" t="s">
        <v>535</v>
      </c>
      <c r="C11" s="328" t="s">
        <v>536</v>
      </c>
      <c r="D11" s="329">
        <v>680</v>
      </c>
      <c r="E11" s="329">
        <v>75</v>
      </c>
      <c r="F11" s="329">
        <v>94</v>
      </c>
      <c r="G11" s="329"/>
      <c r="H11" s="329"/>
      <c r="I11" s="332">
        <f>SUM(C11:H11)</f>
        <v>849</v>
      </c>
      <c r="J11" s="329"/>
      <c r="K11" s="329"/>
      <c r="L11" s="329"/>
      <c r="M11" s="329"/>
      <c r="N11" s="329"/>
      <c r="O11" s="332">
        <f>SUM(I11:N11)</f>
        <v>849</v>
      </c>
      <c r="P11" s="331"/>
    </row>
    <row r="12" spans="1:16" s="328" customFormat="1" ht="13.5" customHeight="1">
      <c r="A12" s="328" t="s">
        <v>251</v>
      </c>
      <c r="B12" s="329" t="s">
        <v>537</v>
      </c>
      <c r="C12" s="328" t="s">
        <v>538</v>
      </c>
      <c r="D12" s="329"/>
      <c r="E12" s="329"/>
      <c r="F12" s="329">
        <v>5700</v>
      </c>
      <c r="G12" s="329"/>
      <c r="H12" s="329"/>
      <c r="I12" s="332">
        <f>SUM(C12:H12)</f>
        <v>5700</v>
      </c>
      <c r="J12" s="329"/>
      <c r="K12" s="329"/>
      <c r="L12" s="329"/>
      <c r="M12" s="329"/>
      <c r="N12" s="329"/>
      <c r="O12" s="332">
        <f>SUM(I12:N12)</f>
        <v>5700</v>
      </c>
      <c r="P12" s="331">
        <v>5700</v>
      </c>
    </row>
    <row r="13" spans="2:16" s="311" customFormat="1" ht="14.25" customHeight="1" thickBot="1">
      <c r="B13" s="310"/>
      <c r="D13" s="310"/>
      <c r="E13" s="310"/>
      <c r="F13" s="310"/>
      <c r="G13" s="310"/>
      <c r="H13" s="310"/>
      <c r="I13" s="312"/>
      <c r="J13" s="310"/>
      <c r="K13" s="310"/>
      <c r="L13" s="310"/>
      <c r="M13" s="310"/>
      <c r="N13" s="310"/>
      <c r="O13" s="333"/>
      <c r="P13" s="334"/>
    </row>
    <row r="14" spans="2:17" s="335" customFormat="1" ht="18" customHeight="1" thickBot="1">
      <c r="B14" s="336" t="s">
        <v>539</v>
      </c>
      <c r="C14" s="337"/>
      <c r="D14" s="338">
        <f aca="true" t="shared" si="0" ref="D14:I14">SUM(D8:D12)</f>
        <v>19978</v>
      </c>
      <c r="E14" s="338">
        <f t="shared" si="0"/>
        <v>6361</v>
      </c>
      <c r="F14" s="338">
        <f t="shared" si="0"/>
        <v>17189</v>
      </c>
      <c r="G14" s="338">
        <f t="shared" si="0"/>
        <v>0</v>
      </c>
      <c r="H14" s="338">
        <f t="shared" si="0"/>
        <v>2600</v>
      </c>
      <c r="I14" s="339">
        <f t="shared" si="0"/>
        <v>46128</v>
      </c>
      <c r="J14" s="338">
        <f aca="true" t="shared" si="1" ref="J14:O14">SUM(J10:J13)</f>
        <v>0</v>
      </c>
      <c r="K14" s="338">
        <f t="shared" si="1"/>
        <v>0</v>
      </c>
      <c r="L14" s="338">
        <f t="shared" si="1"/>
        <v>0</v>
      </c>
      <c r="M14" s="338">
        <f t="shared" si="1"/>
        <v>0</v>
      </c>
      <c r="N14" s="338">
        <f t="shared" si="1"/>
        <v>0</v>
      </c>
      <c r="O14" s="339">
        <f t="shared" si="1"/>
        <v>46128</v>
      </c>
      <c r="P14" s="340">
        <f>SUM(P10:P12)</f>
        <v>45279</v>
      </c>
      <c r="Q14" s="338">
        <v>101125</v>
      </c>
    </row>
    <row r="15" spans="2:17" s="311" customFormat="1" ht="6" customHeight="1">
      <c r="B15" s="310"/>
      <c r="D15" s="310"/>
      <c r="E15" s="310"/>
      <c r="F15" s="310"/>
      <c r="G15" s="310"/>
      <c r="H15" s="310"/>
      <c r="I15" s="312"/>
      <c r="J15" s="310"/>
      <c r="K15" s="310"/>
      <c r="L15" s="310"/>
      <c r="M15" s="310"/>
      <c r="N15" s="310"/>
      <c r="O15" s="333"/>
      <c r="P15" s="334"/>
      <c r="Q15" s="314"/>
    </row>
    <row r="16" spans="1:17" s="311" customFormat="1" ht="18.75" customHeight="1">
      <c r="A16" s="341" t="s">
        <v>540</v>
      </c>
      <c r="B16" s="342" t="s">
        <v>541</v>
      </c>
      <c r="D16" s="310"/>
      <c r="E16" s="310"/>
      <c r="F16" s="310"/>
      <c r="G16" s="310"/>
      <c r="H16" s="310"/>
      <c r="I16" s="312"/>
      <c r="J16" s="310"/>
      <c r="K16" s="310"/>
      <c r="L16" s="310"/>
      <c r="M16" s="310"/>
      <c r="N16" s="310"/>
      <c r="O16" s="333"/>
      <c r="P16" s="334"/>
      <c r="Q16" s="314"/>
    </row>
    <row r="17" spans="4:17" s="311" customFormat="1" ht="3.75" customHeight="1">
      <c r="D17" s="310"/>
      <c r="E17" s="310"/>
      <c r="F17" s="310"/>
      <c r="G17" s="310"/>
      <c r="H17" s="310"/>
      <c r="I17" s="312"/>
      <c r="J17" s="310"/>
      <c r="K17" s="310"/>
      <c r="L17" s="310"/>
      <c r="M17" s="310"/>
      <c r="N17" s="310"/>
      <c r="O17" s="333"/>
      <c r="P17" s="334"/>
      <c r="Q17" s="314"/>
    </row>
    <row r="18" spans="1:16" s="328" customFormat="1" ht="13.5" customHeight="1">
      <c r="A18" s="328" t="s">
        <v>247</v>
      </c>
      <c r="B18" s="329" t="s">
        <v>542</v>
      </c>
      <c r="C18" s="328" t="s">
        <v>543</v>
      </c>
      <c r="D18" s="329">
        <v>113805</v>
      </c>
      <c r="E18" s="329">
        <v>37330</v>
      </c>
      <c r="F18" s="329">
        <v>79702</v>
      </c>
      <c r="G18" s="329"/>
      <c r="H18" s="329"/>
      <c r="I18" s="332">
        <f aca="true" t="shared" si="2" ref="I18:I26">SUM(D18:H18)</f>
        <v>230837</v>
      </c>
      <c r="J18" s="329">
        <v>300</v>
      </c>
      <c r="K18" s="329"/>
      <c r="L18" s="329"/>
      <c r="M18" s="329"/>
      <c r="N18" s="329"/>
      <c r="O18" s="332">
        <f aca="true" t="shared" si="3" ref="O18:O29">SUM(I18:N18)</f>
        <v>231137</v>
      </c>
      <c r="P18" s="331">
        <v>231137</v>
      </c>
    </row>
    <row r="19" spans="1:16" s="328" customFormat="1" ht="13.5" customHeight="1">
      <c r="A19" s="328" t="s">
        <v>249</v>
      </c>
      <c r="B19" s="329" t="s">
        <v>544</v>
      </c>
      <c r="C19" s="328" t="s">
        <v>545</v>
      </c>
      <c r="D19" s="329">
        <v>242361</v>
      </c>
      <c r="E19" s="329">
        <v>77314</v>
      </c>
      <c r="F19" s="329">
        <v>150378</v>
      </c>
      <c r="G19" s="329">
        <v>500</v>
      </c>
      <c r="H19" s="329"/>
      <c r="I19" s="332">
        <f t="shared" si="2"/>
        <v>470553</v>
      </c>
      <c r="J19" s="329"/>
      <c r="K19" s="329"/>
      <c r="L19" s="329"/>
      <c r="M19" s="329"/>
      <c r="N19" s="329"/>
      <c r="O19" s="332">
        <f t="shared" si="3"/>
        <v>470553</v>
      </c>
      <c r="P19" s="331">
        <v>470553</v>
      </c>
    </row>
    <row r="20" spans="1:16" s="328" customFormat="1" ht="13.5" customHeight="1">
      <c r="A20" s="328" t="s">
        <v>251</v>
      </c>
      <c r="B20" s="329" t="s">
        <v>546</v>
      </c>
      <c r="C20" s="328" t="s">
        <v>547</v>
      </c>
      <c r="D20" s="329">
        <v>63063</v>
      </c>
      <c r="E20" s="329">
        <v>20324</v>
      </c>
      <c r="F20" s="329">
        <v>44681</v>
      </c>
      <c r="G20" s="329"/>
      <c r="H20" s="329"/>
      <c r="I20" s="332">
        <f t="shared" si="2"/>
        <v>128068</v>
      </c>
      <c r="J20" s="329"/>
      <c r="K20" s="329"/>
      <c r="L20" s="329"/>
      <c r="M20" s="329"/>
      <c r="N20" s="329"/>
      <c r="O20" s="332">
        <f t="shared" si="3"/>
        <v>128068</v>
      </c>
      <c r="P20" s="331">
        <v>128068</v>
      </c>
    </row>
    <row r="21" spans="1:16" s="328" customFormat="1" ht="28.5" customHeight="1">
      <c r="A21" s="328" t="s">
        <v>253</v>
      </c>
      <c r="B21" s="329" t="s">
        <v>548</v>
      </c>
      <c r="C21" s="328" t="s">
        <v>549</v>
      </c>
      <c r="D21" s="329"/>
      <c r="E21" s="329">
        <v>2289</v>
      </c>
      <c r="F21" s="329">
        <v>140</v>
      </c>
      <c r="G21" s="329"/>
      <c r="H21" s="329">
        <v>66252</v>
      </c>
      <c r="I21" s="332">
        <f t="shared" si="2"/>
        <v>68681</v>
      </c>
      <c r="J21" s="329"/>
      <c r="K21" s="329"/>
      <c r="L21" s="329"/>
      <c r="M21" s="329"/>
      <c r="N21" s="329"/>
      <c r="O21" s="332">
        <f t="shared" si="3"/>
        <v>68681</v>
      </c>
      <c r="P21" s="331">
        <v>68681</v>
      </c>
    </row>
    <row r="22" spans="1:16" s="328" customFormat="1" ht="13.5" customHeight="1">
      <c r="A22" s="328" t="s">
        <v>255</v>
      </c>
      <c r="B22" s="329" t="s">
        <v>535</v>
      </c>
      <c r="C22" s="328" t="s">
        <v>536</v>
      </c>
      <c r="D22" s="329">
        <v>170</v>
      </c>
      <c r="E22" s="329">
        <v>19</v>
      </c>
      <c r="F22" s="329"/>
      <c r="G22" s="329"/>
      <c r="H22" s="329"/>
      <c r="I22" s="332">
        <f t="shared" si="2"/>
        <v>189</v>
      </c>
      <c r="J22" s="329"/>
      <c r="K22" s="329"/>
      <c r="L22" s="329"/>
      <c r="M22" s="329"/>
      <c r="N22" s="329"/>
      <c r="O22" s="332">
        <f t="shared" si="3"/>
        <v>189</v>
      </c>
      <c r="P22" s="331"/>
    </row>
    <row r="23" spans="1:16" s="328" customFormat="1" ht="13.5" customHeight="1">
      <c r="A23" s="328" t="s">
        <v>257</v>
      </c>
      <c r="B23" s="329" t="s">
        <v>550</v>
      </c>
      <c r="C23" s="328" t="s">
        <v>551</v>
      </c>
      <c r="D23" s="329"/>
      <c r="E23" s="329"/>
      <c r="F23" s="329"/>
      <c r="G23" s="329"/>
      <c r="H23" s="329">
        <v>3000</v>
      </c>
      <c r="I23" s="332">
        <f t="shared" si="2"/>
        <v>3000</v>
      </c>
      <c r="J23" s="329"/>
      <c r="K23" s="329"/>
      <c r="L23" s="329"/>
      <c r="M23" s="329"/>
      <c r="N23" s="329"/>
      <c r="O23" s="332">
        <f t="shared" si="3"/>
        <v>3000</v>
      </c>
      <c r="P23" s="331">
        <v>3000</v>
      </c>
    </row>
    <row r="24" spans="1:16" s="328" customFormat="1" ht="13.5" customHeight="1">
      <c r="A24" s="328" t="s">
        <v>259</v>
      </c>
      <c r="B24" s="329" t="s">
        <v>552</v>
      </c>
      <c r="C24" s="328" t="s">
        <v>553</v>
      </c>
      <c r="D24" s="329"/>
      <c r="E24" s="329"/>
      <c r="F24" s="329"/>
      <c r="G24" s="329"/>
      <c r="H24" s="329"/>
      <c r="I24" s="332">
        <f t="shared" si="2"/>
        <v>0</v>
      </c>
      <c r="J24" s="329"/>
      <c r="K24" s="329"/>
      <c r="L24" s="329">
        <v>10000</v>
      </c>
      <c r="M24" s="329"/>
      <c r="N24" s="329"/>
      <c r="O24" s="332">
        <f t="shared" si="3"/>
        <v>10000</v>
      </c>
      <c r="P24" s="331">
        <v>10000</v>
      </c>
    </row>
    <row r="25" spans="1:16" s="328" customFormat="1" ht="13.5" customHeight="1">
      <c r="A25" s="328" t="s">
        <v>261</v>
      </c>
      <c r="B25" s="329" t="s">
        <v>554</v>
      </c>
      <c r="C25" s="328" t="s">
        <v>555</v>
      </c>
      <c r="D25" s="329"/>
      <c r="E25" s="329"/>
      <c r="F25" s="329"/>
      <c r="G25" s="329"/>
      <c r="H25" s="329"/>
      <c r="I25" s="332">
        <f t="shared" si="2"/>
        <v>0</v>
      </c>
      <c r="J25" s="329"/>
      <c r="K25" s="329"/>
      <c r="L25" s="329">
        <v>10000</v>
      </c>
      <c r="M25" s="329"/>
      <c r="N25" s="329"/>
      <c r="O25" s="332">
        <f t="shared" si="3"/>
        <v>10000</v>
      </c>
      <c r="P25" s="331">
        <v>10000</v>
      </c>
    </row>
    <row r="26" spans="1:16" s="328" customFormat="1" ht="13.5" customHeight="1">
      <c r="A26" s="328" t="s">
        <v>263</v>
      </c>
      <c r="B26" s="329" t="s">
        <v>556</v>
      </c>
      <c r="C26" s="328" t="s">
        <v>555</v>
      </c>
      <c r="D26" s="329"/>
      <c r="E26" s="329"/>
      <c r="F26" s="329"/>
      <c r="G26" s="329"/>
      <c r="H26" s="329"/>
      <c r="I26" s="332">
        <f t="shared" si="2"/>
        <v>0</v>
      </c>
      <c r="J26" s="329"/>
      <c r="K26" s="329"/>
      <c r="L26" s="329">
        <v>6200</v>
      </c>
      <c r="M26" s="329"/>
      <c r="N26" s="329"/>
      <c r="O26" s="332">
        <f t="shared" si="3"/>
        <v>6200</v>
      </c>
      <c r="P26" s="331">
        <v>6200</v>
      </c>
    </row>
    <row r="27" spans="1:16" s="328" customFormat="1" ht="13.5" customHeight="1">
      <c r="A27" s="328" t="s">
        <v>265</v>
      </c>
      <c r="B27" s="329" t="s">
        <v>557</v>
      </c>
      <c r="C27" s="328" t="s">
        <v>558</v>
      </c>
      <c r="D27" s="329"/>
      <c r="E27" s="329"/>
      <c r="F27" s="329"/>
      <c r="G27" s="329"/>
      <c r="H27" s="329"/>
      <c r="I27" s="332"/>
      <c r="J27" s="329"/>
      <c r="K27" s="329"/>
      <c r="L27" s="329"/>
      <c r="M27" s="329"/>
      <c r="N27" s="329">
        <v>6000</v>
      </c>
      <c r="O27" s="332">
        <f t="shared" si="3"/>
        <v>6000</v>
      </c>
      <c r="P27" s="331"/>
    </row>
    <row r="28" spans="1:16" s="328" customFormat="1" ht="13.5" customHeight="1">
      <c r="A28" s="328" t="s">
        <v>267</v>
      </c>
      <c r="B28" s="329" t="s">
        <v>559</v>
      </c>
      <c r="C28" s="328" t="s">
        <v>560</v>
      </c>
      <c r="D28" s="329"/>
      <c r="E28" s="329"/>
      <c r="F28" s="329"/>
      <c r="G28" s="329"/>
      <c r="H28" s="329"/>
      <c r="I28" s="332"/>
      <c r="J28" s="329"/>
      <c r="K28" s="329"/>
      <c r="L28" s="329"/>
      <c r="M28" s="329"/>
      <c r="N28" s="329">
        <v>15000</v>
      </c>
      <c r="O28" s="332">
        <f t="shared" si="3"/>
        <v>15000</v>
      </c>
      <c r="P28" s="331">
        <v>15000</v>
      </c>
    </row>
    <row r="29" spans="1:16" s="328" customFormat="1" ht="13.5" customHeight="1">
      <c r="A29" s="328" t="s">
        <v>269</v>
      </c>
      <c r="B29" s="329" t="s">
        <v>561</v>
      </c>
      <c r="C29" s="328" t="s">
        <v>562</v>
      </c>
      <c r="D29" s="329"/>
      <c r="E29" s="329"/>
      <c r="F29" s="329"/>
      <c r="G29" s="329"/>
      <c r="H29" s="329"/>
      <c r="I29" s="332">
        <f>SUM(D29:H29)</f>
        <v>0</v>
      </c>
      <c r="J29" s="329"/>
      <c r="K29" s="329"/>
      <c r="L29" s="329"/>
      <c r="M29" s="329"/>
      <c r="N29" s="329"/>
      <c r="O29" s="332">
        <f t="shared" si="3"/>
        <v>0</v>
      </c>
      <c r="P29" s="331"/>
    </row>
    <row r="30" spans="2:17" s="311" customFormat="1" ht="12" customHeight="1" thickBot="1">
      <c r="B30" s="310"/>
      <c r="D30" s="310"/>
      <c r="E30" s="310"/>
      <c r="F30" s="310"/>
      <c r="G30" s="310"/>
      <c r="H30" s="343"/>
      <c r="I30" s="344">
        <f>SUM(D30:H30)</f>
        <v>0</v>
      </c>
      <c r="J30" s="343"/>
      <c r="K30" s="310"/>
      <c r="L30" s="310"/>
      <c r="M30" s="310"/>
      <c r="N30" s="310"/>
      <c r="O30" s="333"/>
      <c r="P30" s="334"/>
      <c r="Q30" s="314"/>
    </row>
    <row r="31" spans="2:17" s="335" customFormat="1" ht="18" customHeight="1" thickBot="1">
      <c r="B31" s="336" t="s">
        <v>563</v>
      </c>
      <c r="C31" s="337"/>
      <c r="D31" s="338">
        <f aca="true" t="shared" si="4" ref="D31:J31">SUM(D18:D29)</f>
        <v>419399</v>
      </c>
      <c r="E31" s="338">
        <f t="shared" si="4"/>
        <v>137276</v>
      </c>
      <c r="F31" s="338">
        <f t="shared" si="4"/>
        <v>274901</v>
      </c>
      <c r="G31" s="338">
        <f t="shared" si="4"/>
        <v>500</v>
      </c>
      <c r="H31" s="338">
        <f t="shared" si="4"/>
        <v>69252</v>
      </c>
      <c r="I31" s="339">
        <f t="shared" si="4"/>
        <v>901328</v>
      </c>
      <c r="J31" s="338">
        <f t="shared" si="4"/>
        <v>300</v>
      </c>
      <c r="K31" s="338"/>
      <c r="L31" s="338">
        <f>SUM(L18:L29)</f>
        <v>26200</v>
      </c>
      <c r="M31" s="338"/>
      <c r="N31" s="338">
        <f>SUM(N18:N29)</f>
        <v>21000</v>
      </c>
      <c r="O31" s="339">
        <f>SUM(O18:O29)</f>
        <v>948828</v>
      </c>
      <c r="P31" s="340">
        <f>SUM(P18:P29)</f>
        <v>942639</v>
      </c>
      <c r="Q31" s="338">
        <v>963199</v>
      </c>
    </row>
    <row r="32" spans="2:17" s="311" customFormat="1" ht="9.75" customHeight="1">
      <c r="B32" s="328"/>
      <c r="C32" s="328"/>
      <c r="D32" s="329"/>
      <c r="E32" s="329"/>
      <c r="F32" s="329"/>
      <c r="G32" s="329"/>
      <c r="H32" s="329"/>
      <c r="I32" s="330"/>
      <c r="J32" s="329"/>
      <c r="K32" s="329"/>
      <c r="L32" s="329"/>
      <c r="M32" s="329"/>
      <c r="N32" s="329"/>
      <c r="O32" s="332"/>
      <c r="P32" s="331"/>
      <c r="Q32" s="345"/>
    </row>
    <row r="33" spans="1:17" s="311" customFormat="1" ht="18" customHeight="1">
      <c r="A33" s="341" t="s">
        <v>564</v>
      </c>
      <c r="B33" s="342" t="s">
        <v>565</v>
      </c>
      <c r="D33" s="310"/>
      <c r="E33" s="310"/>
      <c r="F33" s="310"/>
      <c r="G33" s="310"/>
      <c r="H33" s="310"/>
      <c r="I33" s="312"/>
      <c r="J33" s="310"/>
      <c r="K33" s="310"/>
      <c r="L33" s="310"/>
      <c r="M33" s="310"/>
      <c r="N33" s="310"/>
      <c r="O33" s="333"/>
      <c r="P33" s="334"/>
      <c r="Q33" s="314"/>
    </row>
    <row r="34" spans="2:17" s="311" customFormat="1" ht="3.75" customHeight="1">
      <c r="B34" s="310"/>
      <c r="D34" s="310"/>
      <c r="E34" s="310"/>
      <c r="F34" s="310"/>
      <c r="G34" s="310"/>
      <c r="H34" s="310"/>
      <c r="I34" s="312"/>
      <c r="J34" s="310"/>
      <c r="K34" s="310"/>
      <c r="L34" s="310"/>
      <c r="M34" s="310"/>
      <c r="N34" s="310"/>
      <c r="O34" s="333"/>
      <c r="P34" s="334"/>
      <c r="Q34" s="314"/>
    </row>
    <row r="35" spans="1:17" s="311" customFormat="1" ht="13.5" customHeight="1">
      <c r="A35" s="346" t="s">
        <v>566</v>
      </c>
      <c r="B35" s="347" t="s">
        <v>567</v>
      </c>
      <c r="D35" s="310"/>
      <c r="E35" s="310"/>
      <c r="F35" s="310"/>
      <c r="G35" s="310"/>
      <c r="H35" s="310"/>
      <c r="I35" s="312"/>
      <c r="J35" s="310"/>
      <c r="K35" s="310"/>
      <c r="L35" s="310"/>
      <c r="M35" s="310"/>
      <c r="N35" s="310"/>
      <c r="O35" s="333"/>
      <c r="P35" s="334"/>
      <c r="Q35" s="314"/>
    </row>
    <row r="36" spans="2:17" s="311" customFormat="1" ht="8.25" customHeight="1">
      <c r="B36" s="310"/>
      <c r="D36" s="310"/>
      <c r="E36" s="310"/>
      <c r="F36" s="310"/>
      <c r="G36" s="310"/>
      <c r="H36" s="310"/>
      <c r="I36" s="312"/>
      <c r="J36" s="310"/>
      <c r="K36" s="310"/>
      <c r="L36" s="310"/>
      <c r="M36" s="310"/>
      <c r="N36" s="310"/>
      <c r="O36" s="333"/>
      <c r="P36" s="334"/>
      <c r="Q36" s="314"/>
    </row>
    <row r="37" spans="1:16" s="328" customFormat="1" ht="13.5" customHeight="1">
      <c r="A37" s="328">
        <v>1</v>
      </c>
      <c r="B37" s="329" t="s">
        <v>568</v>
      </c>
      <c r="C37" s="328" t="s">
        <v>569</v>
      </c>
      <c r="D37" s="329">
        <v>379740</v>
      </c>
      <c r="E37" s="329">
        <v>123067</v>
      </c>
      <c r="F37" s="329">
        <v>174415</v>
      </c>
      <c r="G37" s="329"/>
      <c r="H37" s="329"/>
      <c r="I37" s="332">
        <f aca="true" t="shared" si="5" ref="I37:I46">SUM(D37:H37)</f>
        <v>677222</v>
      </c>
      <c r="J37" s="329"/>
      <c r="K37" s="329"/>
      <c r="L37" s="329"/>
      <c r="M37" s="329"/>
      <c r="N37" s="329"/>
      <c r="O37" s="332">
        <f aca="true" t="shared" si="6" ref="O37:O46">SUM(I37:N37)</f>
        <v>677222</v>
      </c>
      <c r="P37" s="331">
        <v>677222</v>
      </c>
    </row>
    <row r="38" spans="1:16" s="328" customFormat="1" ht="13.5" customHeight="1">
      <c r="A38" s="328">
        <v>2</v>
      </c>
      <c r="B38" s="329" t="s">
        <v>570</v>
      </c>
      <c r="C38" s="328" t="s">
        <v>571</v>
      </c>
      <c r="D38" s="329">
        <v>195484</v>
      </c>
      <c r="E38" s="329">
        <v>62023</v>
      </c>
      <c r="F38" s="329">
        <v>58655</v>
      </c>
      <c r="G38" s="329"/>
      <c r="H38" s="329"/>
      <c r="I38" s="332">
        <f t="shared" si="5"/>
        <v>316162</v>
      </c>
      <c r="J38" s="329"/>
      <c r="K38" s="329"/>
      <c r="L38" s="329"/>
      <c r="M38" s="329"/>
      <c r="N38" s="329"/>
      <c r="O38" s="332">
        <f t="shared" si="6"/>
        <v>316162</v>
      </c>
      <c r="P38" s="331">
        <v>316162</v>
      </c>
    </row>
    <row r="39" spans="1:16" s="328" customFormat="1" ht="13.5" customHeight="1">
      <c r="A39" s="328">
        <v>3</v>
      </c>
      <c r="B39" s="329" t="s">
        <v>572</v>
      </c>
      <c r="C39" s="328" t="s">
        <v>573</v>
      </c>
      <c r="D39" s="329">
        <v>122873</v>
      </c>
      <c r="E39" s="329">
        <v>39869</v>
      </c>
      <c r="F39" s="329">
        <v>36249</v>
      </c>
      <c r="G39" s="329"/>
      <c r="H39" s="329"/>
      <c r="I39" s="332">
        <f t="shared" si="5"/>
        <v>198991</v>
      </c>
      <c r="J39" s="329"/>
      <c r="K39" s="329"/>
      <c r="L39" s="329"/>
      <c r="M39" s="329"/>
      <c r="N39" s="329"/>
      <c r="O39" s="332">
        <f t="shared" si="6"/>
        <v>198991</v>
      </c>
      <c r="P39" s="331">
        <v>198991</v>
      </c>
    </row>
    <row r="40" spans="1:16" s="328" customFormat="1" ht="13.5" customHeight="1">
      <c r="A40" s="328">
        <v>4</v>
      </c>
      <c r="B40" s="329" t="s">
        <v>574</v>
      </c>
      <c r="C40" s="328" t="s">
        <v>575</v>
      </c>
      <c r="D40" s="329">
        <v>171408</v>
      </c>
      <c r="E40" s="329">
        <v>54800</v>
      </c>
      <c r="F40" s="329">
        <v>64770</v>
      </c>
      <c r="G40" s="329"/>
      <c r="H40" s="329"/>
      <c r="I40" s="332">
        <f t="shared" si="5"/>
        <v>290978</v>
      </c>
      <c r="J40" s="329"/>
      <c r="K40" s="329"/>
      <c r="L40" s="329"/>
      <c r="M40" s="329"/>
      <c r="N40" s="329"/>
      <c r="O40" s="332">
        <f t="shared" si="6"/>
        <v>290978</v>
      </c>
      <c r="P40" s="331">
        <v>290978</v>
      </c>
    </row>
    <row r="41" spans="1:16" s="328" customFormat="1" ht="13.5" customHeight="1">
      <c r="A41" s="328">
        <v>5</v>
      </c>
      <c r="B41" s="329" t="s">
        <v>576</v>
      </c>
      <c r="C41" s="328" t="s">
        <v>577</v>
      </c>
      <c r="D41" s="329">
        <v>88208</v>
      </c>
      <c r="E41" s="329">
        <v>28346</v>
      </c>
      <c r="F41" s="329">
        <v>5302</v>
      </c>
      <c r="G41" s="329"/>
      <c r="H41" s="329"/>
      <c r="I41" s="332">
        <f t="shared" si="5"/>
        <v>121856</v>
      </c>
      <c r="J41" s="329"/>
      <c r="K41" s="329"/>
      <c r="L41" s="329"/>
      <c r="M41" s="329"/>
      <c r="N41" s="329"/>
      <c r="O41" s="332">
        <f t="shared" si="6"/>
        <v>121856</v>
      </c>
      <c r="P41" s="331">
        <v>121856</v>
      </c>
    </row>
    <row r="42" spans="1:16" s="328" customFormat="1" ht="13.5" customHeight="1">
      <c r="A42" s="328">
        <v>6</v>
      </c>
      <c r="B42" s="329" t="s">
        <v>578</v>
      </c>
      <c r="C42" s="328" t="s">
        <v>579</v>
      </c>
      <c r="D42" s="329">
        <v>72602</v>
      </c>
      <c r="E42" s="329">
        <v>23397</v>
      </c>
      <c r="F42" s="329">
        <v>13459</v>
      </c>
      <c r="G42" s="329"/>
      <c r="H42" s="329"/>
      <c r="I42" s="332">
        <f t="shared" si="5"/>
        <v>109458</v>
      </c>
      <c r="J42" s="329"/>
      <c r="K42" s="329"/>
      <c r="L42" s="329"/>
      <c r="M42" s="329"/>
      <c r="N42" s="329"/>
      <c r="O42" s="332">
        <f t="shared" si="6"/>
        <v>109458</v>
      </c>
      <c r="P42" s="331">
        <v>109458</v>
      </c>
    </row>
    <row r="43" spans="1:16" s="328" customFormat="1" ht="14.25" customHeight="1">
      <c r="A43" s="328">
        <v>7</v>
      </c>
      <c r="B43" s="329" t="s">
        <v>580</v>
      </c>
      <c r="C43" s="328" t="s">
        <v>581</v>
      </c>
      <c r="D43" s="329">
        <v>555582</v>
      </c>
      <c r="E43" s="329">
        <v>179868</v>
      </c>
      <c r="F43" s="329">
        <v>205723</v>
      </c>
      <c r="G43" s="329"/>
      <c r="H43" s="329"/>
      <c r="I43" s="332">
        <f t="shared" si="5"/>
        <v>941173</v>
      </c>
      <c r="J43" s="329">
        <v>1800</v>
      </c>
      <c r="K43" s="329"/>
      <c r="L43" s="329"/>
      <c r="M43" s="329"/>
      <c r="N43" s="329"/>
      <c r="O43" s="332">
        <f t="shared" si="6"/>
        <v>942973</v>
      </c>
      <c r="P43" s="331">
        <v>942973</v>
      </c>
    </row>
    <row r="44" spans="1:16" s="328" customFormat="1" ht="13.5" customHeight="1">
      <c r="A44" s="328">
        <v>8</v>
      </c>
      <c r="B44" s="329" t="s">
        <v>582</v>
      </c>
      <c r="C44" s="328" t="s">
        <v>583</v>
      </c>
      <c r="D44" s="329">
        <v>65685</v>
      </c>
      <c r="E44" s="329">
        <v>21004</v>
      </c>
      <c r="F44" s="329">
        <v>4412</v>
      </c>
      <c r="G44" s="329"/>
      <c r="H44" s="329"/>
      <c r="I44" s="332">
        <f t="shared" si="5"/>
        <v>91101</v>
      </c>
      <c r="J44" s="329"/>
      <c r="K44" s="329"/>
      <c r="L44" s="329"/>
      <c r="M44" s="329"/>
      <c r="N44" s="329"/>
      <c r="O44" s="332">
        <f t="shared" si="6"/>
        <v>91101</v>
      </c>
      <c r="P44" s="331">
        <v>91101</v>
      </c>
    </row>
    <row r="45" spans="1:16" s="328" customFormat="1" ht="13.5" customHeight="1">
      <c r="A45" s="328">
        <v>9</v>
      </c>
      <c r="B45" s="329" t="s">
        <v>584</v>
      </c>
      <c r="C45" s="328" t="s">
        <v>585</v>
      </c>
      <c r="D45" s="329"/>
      <c r="E45" s="329"/>
      <c r="F45" s="329">
        <v>1000</v>
      </c>
      <c r="G45" s="329"/>
      <c r="H45" s="329"/>
      <c r="I45" s="332">
        <f t="shared" si="5"/>
        <v>1000</v>
      </c>
      <c r="J45" s="329"/>
      <c r="K45" s="329"/>
      <c r="L45" s="329"/>
      <c r="M45" s="329"/>
      <c r="N45" s="329"/>
      <c r="O45" s="332">
        <f t="shared" si="6"/>
        <v>1000</v>
      </c>
      <c r="P45" s="331">
        <v>1000</v>
      </c>
    </row>
    <row r="46" spans="1:16" s="328" customFormat="1" ht="13.5" customHeight="1">
      <c r="A46" s="328">
        <v>10</v>
      </c>
      <c r="B46" s="329" t="s">
        <v>586</v>
      </c>
      <c r="C46" s="328" t="s">
        <v>587</v>
      </c>
      <c r="D46" s="329"/>
      <c r="E46" s="329"/>
      <c r="F46" s="329"/>
      <c r="G46" s="329"/>
      <c r="H46" s="329">
        <v>7235</v>
      </c>
      <c r="I46" s="332">
        <f t="shared" si="5"/>
        <v>7235</v>
      </c>
      <c r="J46" s="329"/>
      <c r="K46" s="329"/>
      <c r="L46" s="329"/>
      <c r="M46" s="329"/>
      <c r="N46" s="329"/>
      <c r="O46" s="332">
        <f t="shared" si="6"/>
        <v>7235</v>
      </c>
      <c r="P46" s="331">
        <v>7235</v>
      </c>
    </row>
    <row r="47" spans="2:17" s="311" customFormat="1" ht="13.5" customHeight="1">
      <c r="B47" s="310"/>
      <c r="D47" s="310"/>
      <c r="E47" s="310"/>
      <c r="F47" s="310"/>
      <c r="G47" s="310"/>
      <c r="H47" s="310"/>
      <c r="I47" s="312"/>
      <c r="J47" s="310"/>
      <c r="K47" s="310"/>
      <c r="L47" s="310"/>
      <c r="M47" s="310"/>
      <c r="N47" s="310"/>
      <c r="O47" s="333"/>
      <c r="P47" s="334"/>
      <c r="Q47" s="314"/>
    </row>
    <row r="48" spans="2:17" s="335" customFormat="1" ht="14.25" customHeight="1">
      <c r="B48" s="348" t="s">
        <v>588</v>
      </c>
      <c r="C48" s="349"/>
      <c r="D48" s="350">
        <f>SUM(D37:D46)</f>
        <v>1651582</v>
      </c>
      <c r="E48" s="350">
        <f>SUM(E37:E46)</f>
        <v>532374</v>
      </c>
      <c r="F48" s="350">
        <f>SUM(F37:F46)</f>
        <v>563985</v>
      </c>
      <c r="G48" s="350">
        <f>SUM(G37:G46)</f>
        <v>0</v>
      </c>
      <c r="H48" s="350">
        <f>SUM(H37:H46)</f>
        <v>7235</v>
      </c>
      <c r="I48" s="351">
        <f>SUM(I37:I47)</f>
        <v>2755176</v>
      </c>
      <c r="J48" s="350">
        <f>SUM(J37:J46)</f>
        <v>1800</v>
      </c>
      <c r="K48" s="350">
        <f>SUM(K37:K46)</f>
        <v>0</v>
      </c>
      <c r="L48" s="350">
        <f>SUM(L37:L46)</f>
        <v>0</v>
      </c>
      <c r="M48" s="350">
        <f>SUM(M37:M46)</f>
        <v>0</v>
      </c>
      <c r="N48" s="350">
        <f>SUM(N33:N47)</f>
        <v>0</v>
      </c>
      <c r="O48" s="352">
        <f>SUM(O37:O46)</f>
        <v>2756976</v>
      </c>
      <c r="P48" s="353">
        <f>SUM(P37:P46)</f>
        <v>2756976</v>
      </c>
      <c r="Q48" s="354">
        <v>3158137</v>
      </c>
    </row>
    <row r="49" spans="2:17" s="335" customFormat="1" ht="14.25" customHeight="1">
      <c r="B49" s="355"/>
      <c r="C49" s="356"/>
      <c r="D49" s="357"/>
      <c r="E49" s="357"/>
      <c r="F49" s="357"/>
      <c r="G49" s="357"/>
      <c r="H49" s="357"/>
      <c r="I49" s="358"/>
      <c r="J49" s="357"/>
      <c r="K49" s="357"/>
      <c r="L49" s="357"/>
      <c r="M49" s="357"/>
      <c r="N49" s="357"/>
      <c r="O49" s="358"/>
      <c r="P49" s="359"/>
      <c r="Q49" s="357"/>
    </row>
    <row r="50" spans="2:17" s="311" customFormat="1" ht="11.25" customHeight="1">
      <c r="B50" s="310"/>
      <c r="D50" s="310"/>
      <c r="E50" s="310"/>
      <c r="F50" s="310"/>
      <c r="G50" s="310"/>
      <c r="H50" s="310"/>
      <c r="I50" s="312"/>
      <c r="J50" s="310"/>
      <c r="K50" s="310"/>
      <c r="L50" s="310"/>
      <c r="M50" s="310"/>
      <c r="N50" s="310"/>
      <c r="O50" s="333"/>
      <c r="P50" s="334"/>
      <c r="Q50" s="314"/>
    </row>
    <row r="51" spans="1:17" s="311" customFormat="1" ht="12.75" customHeight="1">
      <c r="A51" s="346" t="s">
        <v>589</v>
      </c>
      <c r="B51" s="347" t="s">
        <v>590</v>
      </c>
      <c r="D51" s="310"/>
      <c r="E51" s="310"/>
      <c r="F51" s="310"/>
      <c r="G51" s="310"/>
      <c r="H51" s="310"/>
      <c r="I51" s="312"/>
      <c r="J51" s="310"/>
      <c r="K51" s="310"/>
      <c r="L51" s="310"/>
      <c r="M51" s="310"/>
      <c r="N51" s="310"/>
      <c r="O51" s="333"/>
      <c r="P51" s="334"/>
      <c r="Q51" s="314"/>
    </row>
    <row r="52" spans="2:17" s="311" customFormat="1" ht="10.5" customHeight="1">
      <c r="B52" s="310"/>
      <c r="D52" s="310"/>
      <c r="E52" s="310"/>
      <c r="F52" s="310"/>
      <c r="G52" s="310"/>
      <c r="H52" s="310"/>
      <c r="I52" s="312"/>
      <c r="J52" s="310"/>
      <c r="K52" s="310"/>
      <c r="L52" s="310"/>
      <c r="M52" s="310"/>
      <c r="N52" s="310"/>
      <c r="O52" s="333"/>
      <c r="P52" s="334"/>
      <c r="Q52" s="314"/>
    </row>
    <row r="53" spans="1:16" s="328" customFormat="1" ht="13.5" customHeight="1">
      <c r="A53" s="328" t="s">
        <v>247</v>
      </c>
      <c r="B53" s="329" t="s">
        <v>591</v>
      </c>
      <c r="C53" s="328" t="s">
        <v>592</v>
      </c>
      <c r="D53" s="329">
        <v>307125</v>
      </c>
      <c r="E53" s="329">
        <v>98950</v>
      </c>
      <c r="F53" s="329">
        <v>96316</v>
      </c>
      <c r="G53" s="329">
        <v>2220</v>
      </c>
      <c r="H53" s="329"/>
      <c r="I53" s="332">
        <f aca="true" t="shared" si="7" ref="I53:I59">SUM(D53:H53)</f>
        <v>504611</v>
      </c>
      <c r="J53" s="329">
        <v>13600</v>
      </c>
      <c r="K53" s="329">
        <v>1827</v>
      </c>
      <c r="L53" s="329"/>
      <c r="M53" s="329"/>
      <c r="N53" s="329"/>
      <c r="O53" s="332">
        <f aca="true" t="shared" si="8" ref="O53:O62">SUM(I53:N53)</f>
        <v>520038</v>
      </c>
      <c r="P53" s="331">
        <v>520038</v>
      </c>
    </row>
    <row r="54" spans="1:16" s="328" customFormat="1" ht="13.5" customHeight="1">
      <c r="A54" s="328" t="s">
        <v>249</v>
      </c>
      <c r="B54" s="329" t="s">
        <v>593</v>
      </c>
      <c r="C54" s="328" t="s">
        <v>594</v>
      </c>
      <c r="D54" s="329">
        <v>162100</v>
      </c>
      <c r="E54" s="329">
        <v>52390</v>
      </c>
      <c r="F54" s="329">
        <v>39816</v>
      </c>
      <c r="G54" s="329">
        <v>243</v>
      </c>
      <c r="H54" s="329"/>
      <c r="I54" s="332">
        <f t="shared" si="7"/>
        <v>254549</v>
      </c>
      <c r="J54" s="329"/>
      <c r="K54" s="329"/>
      <c r="L54" s="329"/>
      <c r="M54" s="329"/>
      <c r="N54" s="329"/>
      <c r="O54" s="332">
        <f t="shared" si="8"/>
        <v>254549</v>
      </c>
      <c r="P54" s="331">
        <v>254549</v>
      </c>
    </row>
    <row r="55" spans="1:16" s="328" customFormat="1" ht="13.5" customHeight="1">
      <c r="A55" s="328" t="s">
        <v>251</v>
      </c>
      <c r="B55" s="329" t="s">
        <v>595</v>
      </c>
      <c r="C55" s="328" t="s">
        <v>596</v>
      </c>
      <c r="D55" s="329">
        <v>162694</v>
      </c>
      <c r="E55" s="329">
        <v>52229</v>
      </c>
      <c r="F55" s="329">
        <v>28688</v>
      </c>
      <c r="G55" s="329"/>
      <c r="H55" s="329"/>
      <c r="I55" s="332">
        <f t="shared" si="7"/>
        <v>243611</v>
      </c>
      <c r="J55" s="329">
        <v>7866</v>
      </c>
      <c r="K55" s="329"/>
      <c r="L55" s="329"/>
      <c r="M55" s="329"/>
      <c r="N55" s="329"/>
      <c r="O55" s="332">
        <f t="shared" si="8"/>
        <v>251477</v>
      </c>
      <c r="P55" s="331">
        <v>251477</v>
      </c>
    </row>
    <row r="56" spans="1:16" s="328" customFormat="1" ht="13.5" customHeight="1">
      <c r="A56" s="328" t="s">
        <v>253</v>
      </c>
      <c r="B56" s="329" t="s">
        <v>597</v>
      </c>
      <c r="C56" s="328" t="s">
        <v>598</v>
      </c>
      <c r="D56" s="329">
        <v>414026</v>
      </c>
      <c r="E56" s="329">
        <v>132467</v>
      </c>
      <c r="F56" s="329">
        <v>164266</v>
      </c>
      <c r="G56" s="329">
        <v>550</v>
      </c>
      <c r="H56" s="329"/>
      <c r="I56" s="332">
        <f t="shared" si="7"/>
        <v>711309</v>
      </c>
      <c r="J56" s="329">
        <v>30150</v>
      </c>
      <c r="K56" s="329"/>
      <c r="L56" s="329"/>
      <c r="M56" s="329"/>
      <c r="N56" s="329"/>
      <c r="O56" s="332">
        <f t="shared" si="8"/>
        <v>741459</v>
      </c>
      <c r="P56" s="331">
        <v>741459</v>
      </c>
    </row>
    <row r="57" spans="1:16" s="328" customFormat="1" ht="13.5" customHeight="1">
      <c r="A57" s="328" t="s">
        <v>255</v>
      </c>
      <c r="B57" s="329" t="s">
        <v>599</v>
      </c>
      <c r="C57" s="328" t="s">
        <v>600</v>
      </c>
      <c r="D57" s="329">
        <v>263611</v>
      </c>
      <c r="E57" s="329">
        <v>84644</v>
      </c>
      <c r="F57" s="329">
        <v>163698</v>
      </c>
      <c r="G57" s="329">
        <v>10000</v>
      </c>
      <c r="H57" s="329"/>
      <c r="I57" s="332">
        <f t="shared" si="7"/>
        <v>521953</v>
      </c>
      <c r="J57" s="329">
        <v>4800</v>
      </c>
      <c r="K57" s="329">
        <v>1206</v>
      </c>
      <c r="L57" s="329"/>
      <c r="M57" s="329"/>
      <c r="N57" s="329"/>
      <c r="O57" s="332">
        <f t="shared" si="8"/>
        <v>527959</v>
      </c>
      <c r="P57" s="331">
        <v>527959</v>
      </c>
    </row>
    <row r="58" spans="1:16" s="328" customFormat="1" ht="13.5" customHeight="1">
      <c r="A58" s="328" t="s">
        <v>257</v>
      </c>
      <c r="B58" s="329" t="s">
        <v>601</v>
      </c>
      <c r="C58" s="328" t="s">
        <v>602</v>
      </c>
      <c r="D58" s="329">
        <v>175779</v>
      </c>
      <c r="E58" s="329">
        <v>57921</v>
      </c>
      <c r="F58" s="329">
        <v>59530</v>
      </c>
      <c r="G58" s="329"/>
      <c r="H58" s="329"/>
      <c r="I58" s="332">
        <f t="shared" si="7"/>
        <v>293230</v>
      </c>
      <c r="J58" s="329"/>
      <c r="K58" s="329"/>
      <c r="L58" s="329"/>
      <c r="M58" s="329"/>
      <c r="N58" s="329"/>
      <c r="O58" s="332">
        <f t="shared" si="8"/>
        <v>293230</v>
      </c>
      <c r="P58" s="331">
        <v>293230</v>
      </c>
    </row>
    <row r="59" spans="1:16" s="328" customFormat="1" ht="13.5" customHeight="1">
      <c r="A59" s="328" t="s">
        <v>259</v>
      </c>
      <c r="B59" s="329" t="s">
        <v>603</v>
      </c>
      <c r="C59" s="328" t="s">
        <v>604</v>
      </c>
      <c r="D59" s="329">
        <v>197765</v>
      </c>
      <c r="E59" s="329">
        <v>63051</v>
      </c>
      <c r="F59" s="329">
        <v>34872</v>
      </c>
      <c r="G59" s="329"/>
      <c r="H59" s="329"/>
      <c r="I59" s="332">
        <f t="shared" si="7"/>
        <v>295688</v>
      </c>
      <c r="J59" s="329">
        <v>9350</v>
      </c>
      <c r="K59" s="329"/>
      <c r="L59" s="329"/>
      <c r="M59" s="329"/>
      <c r="N59" s="329"/>
      <c r="O59" s="332">
        <f t="shared" si="8"/>
        <v>305038</v>
      </c>
      <c r="P59" s="331">
        <v>305038</v>
      </c>
    </row>
    <row r="60" spans="1:16" s="328" customFormat="1" ht="13.5" customHeight="1">
      <c r="A60" s="311" t="s">
        <v>261</v>
      </c>
      <c r="B60" s="329" t="s">
        <v>605</v>
      </c>
      <c r="C60" s="328" t="s">
        <v>606</v>
      </c>
      <c r="D60" s="329"/>
      <c r="E60" s="329"/>
      <c r="F60" s="329"/>
      <c r="G60" s="329"/>
      <c r="H60" s="329"/>
      <c r="I60" s="332"/>
      <c r="J60" s="329">
        <v>8000</v>
      </c>
      <c r="K60" s="329"/>
      <c r="L60" s="329"/>
      <c r="M60" s="329"/>
      <c r="N60" s="329"/>
      <c r="O60" s="333">
        <f t="shared" si="8"/>
        <v>8000</v>
      </c>
      <c r="P60" s="331"/>
    </row>
    <row r="61" spans="1:16" s="328" customFormat="1" ht="13.5" customHeight="1">
      <c r="A61" s="311" t="s">
        <v>263</v>
      </c>
      <c r="B61" s="329" t="s">
        <v>607</v>
      </c>
      <c r="C61" s="328" t="s">
        <v>608</v>
      </c>
      <c r="D61" s="329"/>
      <c r="E61" s="329"/>
      <c r="F61" s="329"/>
      <c r="G61" s="329"/>
      <c r="H61" s="329"/>
      <c r="I61" s="332"/>
      <c r="J61" s="329"/>
      <c r="K61" s="329"/>
      <c r="L61" s="329">
        <v>30000</v>
      </c>
      <c r="M61" s="329"/>
      <c r="N61" s="329"/>
      <c r="O61" s="333">
        <f t="shared" si="8"/>
        <v>30000</v>
      </c>
      <c r="P61" s="331">
        <v>30000</v>
      </c>
    </row>
    <row r="62" spans="1:16" s="328" customFormat="1" ht="13.5" customHeight="1">
      <c r="A62" s="328" t="s">
        <v>265</v>
      </c>
      <c r="B62" s="329" t="s">
        <v>609</v>
      </c>
      <c r="C62" s="328" t="s">
        <v>610</v>
      </c>
      <c r="D62" s="329"/>
      <c r="E62" s="329"/>
      <c r="F62" s="329"/>
      <c r="G62" s="329"/>
      <c r="H62" s="329"/>
      <c r="I62" s="332">
        <f>SUM(D62:H62)</f>
        <v>0</v>
      </c>
      <c r="J62" s="329"/>
      <c r="K62" s="329"/>
      <c r="L62" s="329"/>
      <c r="M62" s="329"/>
      <c r="N62" s="329">
        <v>3000</v>
      </c>
      <c r="O62" s="332">
        <f t="shared" si="8"/>
        <v>3000</v>
      </c>
      <c r="P62" s="331">
        <v>3000</v>
      </c>
    </row>
    <row r="63" spans="2:17" s="311" customFormat="1" ht="14.25" customHeight="1">
      <c r="B63" s="310"/>
      <c r="D63" s="310"/>
      <c r="E63" s="310"/>
      <c r="F63" s="310"/>
      <c r="G63" s="310"/>
      <c r="H63" s="310"/>
      <c r="I63" s="333"/>
      <c r="J63" s="310"/>
      <c r="K63" s="310"/>
      <c r="L63" s="310"/>
      <c r="M63" s="310"/>
      <c r="N63" s="310"/>
      <c r="O63" s="333"/>
      <c r="P63" s="334"/>
      <c r="Q63" s="314"/>
    </row>
    <row r="64" spans="2:17" s="335" customFormat="1" ht="19.5" customHeight="1">
      <c r="B64" s="348" t="s">
        <v>611</v>
      </c>
      <c r="C64" s="349"/>
      <c r="D64" s="350">
        <f aca="true" t="shared" si="9" ref="D64:L64">SUM(D53:D62)</f>
        <v>1683100</v>
      </c>
      <c r="E64" s="350">
        <f t="shared" si="9"/>
        <v>541652</v>
      </c>
      <c r="F64" s="350">
        <f t="shared" si="9"/>
        <v>587186</v>
      </c>
      <c r="G64" s="350">
        <f t="shared" si="9"/>
        <v>13013</v>
      </c>
      <c r="H64" s="350">
        <f t="shared" si="9"/>
        <v>0</v>
      </c>
      <c r="I64" s="351">
        <f t="shared" si="9"/>
        <v>2824951</v>
      </c>
      <c r="J64" s="350">
        <f t="shared" si="9"/>
        <v>73766</v>
      </c>
      <c r="K64" s="350">
        <f t="shared" si="9"/>
        <v>3033</v>
      </c>
      <c r="L64" s="350">
        <f t="shared" si="9"/>
        <v>30000</v>
      </c>
      <c r="M64" s="350"/>
      <c r="N64" s="350">
        <f>SUM(N53:N62)</f>
        <v>3000</v>
      </c>
      <c r="O64" s="351">
        <f>SUM(O53:O62)</f>
        <v>2934750</v>
      </c>
      <c r="P64" s="353">
        <f>SUM(P53:P62)</f>
        <v>2926750</v>
      </c>
      <c r="Q64" s="350">
        <v>3058223</v>
      </c>
    </row>
    <row r="65" spans="2:17" s="311" customFormat="1" ht="11.25" customHeight="1">
      <c r="B65" s="360"/>
      <c r="C65" s="328"/>
      <c r="D65" s="329"/>
      <c r="E65" s="329"/>
      <c r="F65" s="329"/>
      <c r="G65" s="329"/>
      <c r="H65" s="329"/>
      <c r="I65" s="330"/>
      <c r="J65" s="329"/>
      <c r="K65" s="329"/>
      <c r="L65" s="329"/>
      <c r="M65" s="329"/>
      <c r="N65" s="329"/>
      <c r="O65" s="332"/>
      <c r="P65" s="331"/>
      <c r="Q65" s="345"/>
    </row>
    <row r="66" spans="1:17" s="335" customFormat="1" ht="12.75" customHeight="1">
      <c r="A66" s="346" t="s">
        <v>612</v>
      </c>
      <c r="B66" s="347" t="s">
        <v>613</v>
      </c>
      <c r="C66" s="356"/>
      <c r="D66" s="357"/>
      <c r="E66" s="357"/>
      <c r="F66" s="357"/>
      <c r="G66" s="357"/>
      <c r="H66" s="357"/>
      <c r="I66" s="361"/>
      <c r="J66" s="357"/>
      <c r="K66" s="357"/>
      <c r="L66" s="357"/>
      <c r="M66" s="357"/>
      <c r="N66" s="357"/>
      <c r="O66" s="358"/>
      <c r="P66" s="359"/>
      <c r="Q66" s="362"/>
    </row>
    <row r="67" spans="2:17" s="311" customFormat="1" ht="6.75" customHeight="1">
      <c r="B67" s="360"/>
      <c r="C67" s="328"/>
      <c r="D67" s="329"/>
      <c r="E67" s="329"/>
      <c r="F67" s="329"/>
      <c r="G67" s="329"/>
      <c r="H67" s="329"/>
      <c r="I67" s="330"/>
      <c r="J67" s="329"/>
      <c r="K67" s="329"/>
      <c r="L67" s="329"/>
      <c r="M67" s="329"/>
      <c r="N67" s="329"/>
      <c r="O67" s="332"/>
      <c r="P67" s="331"/>
      <c r="Q67" s="345"/>
    </row>
    <row r="68" spans="1:16" s="328" customFormat="1" ht="13.5" customHeight="1">
      <c r="A68" s="328" t="s">
        <v>247</v>
      </c>
      <c r="B68" s="329" t="s">
        <v>614</v>
      </c>
      <c r="C68" s="328" t="s">
        <v>615</v>
      </c>
      <c r="D68" s="329">
        <v>2188</v>
      </c>
      <c r="E68" s="329">
        <v>241</v>
      </c>
      <c r="F68" s="329">
        <v>650</v>
      </c>
      <c r="G68" s="329"/>
      <c r="H68" s="329"/>
      <c r="I68" s="332">
        <f aca="true" t="shared" si="10" ref="I68:I76">SUM(D68:H68)</f>
        <v>3079</v>
      </c>
      <c r="J68" s="329"/>
      <c r="K68" s="329"/>
      <c r="L68" s="329"/>
      <c r="M68" s="329"/>
      <c r="N68" s="329"/>
      <c r="O68" s="332">
        <f aca="true" t="shared" si="11" ref="O68:O76">SUM(I68:N68)</f>
        <v>3079</v>
      </c>
      <c r="P68" s="331"/>
    </row>
    <row r="69" spans="1:16" s="328" customFormat="1" ht="13.5" customHeight="1">
      <c r="A69" s="328" t="s">
        <v>249</v>
      </c>
      <c r="B69" s="329" t="s">
        <v>616</v>
      </c>
      <c r="C69" s="328" t="s">
        <v>617</v>
      </c>
      <c r="D69" s="329"/>
      <c r="E69" s="329"/>
      <c r="F69" s="329"/>
      <c r="G69" s="329"/>
      <c r="H69" s="329">
        <v>1000</v>
      </c>
      <c r="I69" s="332">
        <f t="shared" si="10"/>
        <v>1000</v>
      </c>
      <c r="J69" s="329"/>
      <c r="K69" s="329"/>
      <c r="L69" s="329"/>
      <c r="M69" s="329"/>
      <c r="N69" s="329"/>
      <c r="O69" s="332">
        <f t="shared" si="11"/>
        <v>1000</v>
      </c>
      <c r="P69" s="331">
        <v>1000</v>
      </c>
    </row>
    <row r="70" spans="1:16" s="328" customFormat="1" ht="13.5" customHeight="1">
      <c r="A70" s="328" t="s">
        <v>251</v>
      </c>
      <c r="B70" s="329" t="s">
        <v>618</v>
      </c>
      <c r="C70" s="328" t="s">
        <v>619</v>
      </c>
      <c r="D70" s="329"/>
      <c r="E70" s="329">
        <v>115</v>
      </c>
      <c r="F70" s="329">
        <v>3559</v>
      </c>
      <c r="G70" s="329"/>
      <c r="H70" s="329"/>
      <c r="I70" s="332">
        <f t="shared" si="10"/>
        <v>3674</v>
      </c>
      <c r="J70" s="329"/>
      <c r="K70" s="329"/>
      <c r="L70" s="329"/>
      <c r="M70" s="329"/>
      <c r="N70" s="329"/>
      <c r="O70" s="332">
        <f t="shared" si="11"/>
        <v>3674</v>
      </c>
      <c r="P70" s="331">
        <v>3674</v>
      </c>
    </row>
    <row r="71" spans="1:16" s="328" customFormat="1" ht="13.5" customHeight="1">
      <c r="A71" s="328" t="s">
        <v>253</v>
      </c>
      <c r="B71" s="329" t="s">
        <v>620</v>
      </c>
      <c r="C71" s="328" t="s">
        <v>621</v>
      </c>
      <c r="D71" s="329"/>
      <c r="E71" s="329"/>
      <c r="F71" s="329">
        <v>1489</v>
      </c>
      <c r="G71" s="329"/>
      <c r="H71" s="329"/>
      <c r="I71" s="332">
        <f t="shared" si="10"/>
        <v>1489</v>
      </c>
      <c r="J71" s="329"/>
      <c r="K71" s="329"/>
      <c r="L71" s="329"/>
      <c r="M71" s="329"/>
      <c r="N71" s="329"/>
      <c r="O71" s="332">
        <f t="shared" si="11"/>
        <v>1489</v>
      </c>
      <c r="P71" s="331"/>
    </row>
    <row r="72" spans="1:16" s="328" customFormat="1" ht="13.5" customHeight="1">
      <c r="A72" s="328" t="s">
        <v>255</v>
      </c>
      <c r="B72" s="329" t="s">
        <v>622</v>
      </c>
      <c r="C72" s="328" t="s">
        <v>623</v>
      </c>
      <c r="D72" s="329"/>
      <c r="E72" s="329"/>
      <c r="F72" s="329"/>
      <c r="G72" s="329"/>
      <c r="H72" s="329">
        <v>800</v>
      </c>
      <c r="I72" s="332">
        <f t="shared" si="10"/>
        <v>800</v>
      </c>
      <c r="J72" s="329"/>
      <c r="K72" s="329"/>
      <c r="L72" s="329"/>
      <c r="M72" s="329"/>
      <c r="N72" s="329"/>
      <c r="O72" s="332">
        <f t="shared" si="11"/>
        <v>800</v>
      </c>
      <c r="P72" s="331"/>
    </row>
    <row r="73" spans="1:16" s="328" customFormat="1" ht="13.5" customHeight="1">
      <c r="A73" s="328" t="s">
        <v>257</v>
      </c>
      <c r="B73" s="329" t="s">
        <v>624</v>
      </c>
      <c r="C73" s="328" t="s">
        <v>625</v>
      </c>
      <c r="D73" s="329">
        <v>450</v>
      </c>
      <c r="E73" s="329">
        <v>50</v>
      </c>
      <c r="F73" s="329"/>
      <c r="G73" s="329"/>
      <c r="H73" s="329"/>
      <c r="I73" s="332">
        <f t="shared" si="10"/>
        <v>500</v>
      </c>
      <c r="J73" s="329"/>
      <c r="K73" s="329"/>
      <c r="L73" s="329"/>
      <c r="M73" s="329"/>
      <c r="N73" s="329"/>
      <c r="O73" s="332">
        <f t="shared" si="11"/>
        <v>500</v>
      </c>
      <c r="P73" s="331"/>
    </row>
    <row r="74" spans="1:16" s="328" customFormat="1" ht="12.75">
      <c r="A74" s="328" t="s">
        <v>259</v>
      </c>
      <c r="B74" s="329" t="s">
        <v>626</v>
      </c>
      <c r="C74" s="328" t="s">
        <v>627</v>
      </c>
      <c r="D74" s="329"/>
      <c r="E74" s="329"/>
      <c r="F74" s="329">
        <v>3332</v>
      </c>
      <c r="G74" s="329"/>
      <c r="H74" s="329"/>
      <c r="I74" s="332">
        <f t="shared" si="10"/>
        <v>3332</v>
      </c>
      <c r="J74" s="329"/>
      <c r="K74" s="329"/>
      <c r="L74" s="329"/>
      <c r="M74" s="329"/>
      <c r="N74" s="329"/>
      <c r="O74" s="332">
        <f t="shared" si="11"/>
        <v>3332</v>
      </c>
      <c r="P74" s="331">
        <v>3332</v>
      </c>
    </row>
    <row r="75" spans="1:16" s="328" customFormat="1" ht="13.5" customHeight="1">
      <c r="A75" s="328" t="s">
        <v>261</v>
      </c>
      <c r="B75" s="329" t="s">
        <v>628</v>
      </c>
      <c r="C75" s="328" t="s">
        <v>629</v>
      </c>
      <c r="D75" s="329"/>
      <c r="E75" s="329"/>
      <c r="F75" s="329"/>
      <c r="G75" s="329"/>
      <c r="H75" s="329">
        <v>28000</v>
      </c>
      <c r="I75" s="332">
        <f t="shared" si="10"/>
        <v>28000</v>
      </c>
      <c r="J75" s="329"/>
      <c r="K75" s="329"/>
      <c r="L75" s="329"/>
      <c r="M75" s="329"/>
      <c r="N75" s="329"/>
      <c r="O75" s="332">
        <f t="shared" si="11"/>
        <v>28000</v>
      </c>
      <c r="P75" s="331">
        <v>28000</v>
      </c>
    </row>
    <row r="76" spans="1:16" s="328" customFormat="1" ht="12.75">
      <c r="A76" s="328" t="s">
        <v>263</v>
      </c>
      <c r="B76" s="329" t="s">
        <v>630</v>
      </c>
      <c r="C76" s="328" t="s">
        <v>631</v>
      </c>
      <c r="D76" s="329"/>
      <c r="E76" s="329"/>
      <c r="F76" s="329"/>
      <c r="G76" s="329"/>
      <c r="H76" s="329">
        <v>1200</v>
      </c>
      <c r="I76" s="332">
        <f t="shared" si="10"/>
        <v>1200</v>
      </c>
      <c r="J76" s="329"/>
      <c r="K76" s="329"/>
      <c r="L76" s="329"/>
      <c r="M76" s="329"/>
      <c r="N76" s="329"/>
      <c r="O76" s="332">
        <f t="shared" si="11"/>
        <v>1200</v>
      </c>
      <c r="P76" s="331"/>
    </row>
    <row r="77" spans="1:16" s="328" customFormat="1" ht="13.5" customHeight="1">
      <c r="A77" s="328" t="s">
        <v>265</v>
      </c>
      <c r="B77" s="329" t="s">
        <v>632</v>
      </c>
      <c r="C77" s="328" t="s">
        <v>633</v>
      </c>
      <c r="D77" s="329"/>
      <c r="E77" s="329"/>
      <c r="F77" s="329"/>
      <c r="G77" s="329"/>
      <c r="H77" s="329"/>
      <c r="I77" s="332"/>
      <c r="J77" s="329">
        <v>32448</v>
      </c>
      <c r="K77" s="329"/>
      <c r="L77" s="329"/>
      <c r="M77" s="329"/>
      <c r="N77" s="329"/>
      <c r="O77" s="332">
        <f>SUM(J77:N77)</f>
        <v>32448</v>
      </c>
      <c r="P77" s="331">
        <v>32448</v>
      </c>
    </row>
    <row r="78" spans="1:16" s="328" customFormat="1" ht="13.5" customHeight="1">
      <c r="A78" s="328" t="s">
        <v>267</v>
      </c>
      <c r="B78" s="329" t="s">
        <v>634</v>
      </c>
      <c r="C78" s="328" t="s">
        <v>635</v>
      </c>
      <c r="D78" s="329"/>
      <c r="E78" s="329"/>
      <c r="F78" s="329"/>
      <c r="G78" s="329"/>
      <c r="H78" s="329"/>
      <c r="I78" s="332">
        <f>SUM(D78:H78)</f>
        <v>0</v>
      </c>
      <c r="J78" s="329"/>
      <c r="K78" s="329"/>
      <c r="L78" s="329"/>
      <c r="M78" s="329"/>
      <c r="N78" s="329">
        <v>48000</v>
      </c>
      <c r="O78" s="332">
        <f>SUM(I78:N78)</f>
        <v>48000</v>
      </c>
      <c r="P78" s="331">
        <v>48000</v>
      </c>
    </row>
    <row r="79" spans="1:16" s="328" customFormat="1" ht="13.5" customHeight="1">
      <c r="A79" s="328" t="s">
        <v>269</v>
      </c>
      <c r="B79" s="329" t="s">
        <v>636</v>
      </c>
      <c r="C79" s="328" t="s">
        <v>637</v>
      </c>
      <c r="D79" s="329"/>
      <c r="E79" s="329"/>
      <c r="F79" s="329"/>
      <c r="G79" s="329"/>
      <c r="H79" s="329"/>
      <c r="I79" s="332">
        <f>SUM(D79:H79)</f>
        <v>0</v>
      </c>
      <c r="J79" s="329"/>
      <c r="K79" s="329"/>
      <c r="L79" s="329"/>
      <c r="M79" s="329"/>
      <c r="N79" s="329">
        <v>3000</v>
      </c>
      <c r="O79" s="332">
        <f>SUM(I79:N79)</f>
        <v>3000</v>
      </c>
      <c r="P79" s="331">
        <v>3000</v>
      </c>
    </row>
    <row r="80" spans="1:16" s="328" customFormat="1" ht="13.5" customHeight="1">
      <c r="A80" s="328" t="s">
        <v>272</v>
      </c>
      <c r="B80" s="329" t="s">
        <v>638</v>
      </c>
      <c r="C80" s="328" t="s">
        <v>639</v>
      </c>
      <c r="D80" s="329"/>
      <c r="E80" s="329"/>
      <c r="F80" s="329"/>
      <c r="G80" s="329"/>
      <c r="H80" s="329"/>
      <c r="I80" s="332">
        <f>SUM(D80:H80)</f>
        <v>0</v>
      </c>
      <c r="J80" s="329"/>
      <c r="K80" s="329"/>
      <c r="L80" s="329"/>
      <c r="M80" s="329"/>
      <c r="N80" s="329">
        <v>8000</v>
      </c>
      <c r="O80" s="332">
        <f>SUM(I80:N80)</f>
        <v>8000</v>
      </c>
      <c r="P80" s="331">
        <v>8000</v>
      </c>
    </row>
    <row r="81" spans="1:16" s="328" customFormat="1" ht="27.75" customHeight="1">
      <c r="A81" s="328" t="s">
        <v>274</v>
      </c>
      <c r="B81" s="329" t="s">
        <v>640</v>
      </c>
      <c r="C81" s="328" t="s">
        <v>641</v>
      </c>
      <c r="D81" s="329"/>
      <c r="E81" s="329"/>
      <c r="F81" s="329"/>
      <c r="G81" s="329"/>
      <c r="H81" s="329"/>
      <c r="I81" s="332">
        <f>SUM(D81:H81)</f>
        <v>0</v>
      </c>
      <c r="J81" s="329"/>
      <c r="K81" s="329"/>
      <c r="L81" s="329"/>
      <c r="M81" s="329"/>
      <c r="N81" s="329">
        <v>7000</v>
      </c>
      <c r="O81" s="332">
        <f>SUM(I81:N81)</f>
        <v>7000</v>
      </c>
      <c r="P81" s="331">
        <v>7000</v>
      </c>
    </row>
    <row r="82" spans="2:17" s="311" customFormat="1" ht="14.25" customHeight="1">
      <c r="B82" s="310"/>
      <c r="D82" s="310"/>
      <c r="E82" s="310"/>
      <c r="F82" s="310"/>
      <c r="G82" s="310"/>
      <c r="H82" s="310"/>
      <c r="I82" s="333"/>
      <c r="J82" s="310"/>
      <c r="K82" s="310"/>
      <c r="L82" s="310"/>
      <c r="M82" s="310"/>
      <c r="N82" s="310"/>
      <c r="O82" s="333"/>
      <c r="P82" s="334"/>
      <c r="Q82" s="314"/>
    </row>
    <row r="83" spans="2:17" s="335" customFormat="1" ht="18.75" customHeight="1">
      <c r="B83" s="348" t="s">
        <v>642</v>
      </c>
      <c r="C83" s="349"/>
      <c r="D83" s="350">
        <f aca="true" t="shared" si="12" ref="D83:P83">SUM(D68:D81)</f>
        <v>2638</v>
      </c>
      <c r="E83" s="350">
        <f t="shared" si="12"/>
        <v>406</v>
      </c>
      <c r="F83" s="350">
        <f t="shared" si="12"/>
        <v>9030</v>
      </c>
      <c r="G83" s="350">
        <f t="shared" si="12"/>
        <v>0</v>
      </c>
      <c r="H83" s="350">
        <f t="shared" si="12"/>
        <v>31000</v>
      </c>
      <c r="I83" s="351">
        <f t="shared" si="12"/>
        <v>43074</v>
      </c>
      <c r="J83" s="350">
        <f t="shared" si="12"/>
        <v>32448</v>
      </c>
      <c r="K83" s="350">
        <f t="shared" si="12"/>
        <v>0</v>
      </c>
      <c r="L83" s="350">
        <f t="shared" si="12"/>
        <v>0</v>
      </c>
      <c r="M83" s="350">
        <f t="shared" si="12"/>
        <v>0</v>
      </c>
      <c r="N83" s="350">
        <f t="shared" si="12"/>
        <v>66000</v>
      </c>
      <c r="O83" s="351">
        <f t="shared" si="12"/>
        <v>141522</v>
      </c>
      <c r="P83" s="363">
        <f t="shared" si="12"/>
        <v>134454</v>
      </c>
      <c r="Q83" s="364">
        <v>189025</v>
      </c>
    </row>
    <row r="84" spans="2:17" s="311" customFormat="1" ht="15.75" customHeight="1" thickBot="1">
      <c r="B84" s="310"/>
      <c r="D84" s="310"/>
      <c r="E84" s="310"/>
      <c r="F84" s="310"/>
      <c r="G84" s="310"/>
      <c r="H84" s="310"/>
      <c r="I84" s="312"/>
      <c r="J84" s="310"/>
      <c r="K84" s="310"/>
      <c r="L84" s="310"/>
      <c r="M84" s="310"/>
      <c r="N84" s="310"/>
      <c r="O84" s="333"/>
      <c r="P84" s="334"/>
      <c r="Q84" s="314"/>
    </row>
    <row r="85" spans="2:17" s="335" customFormat="1" ht="18" customHeight="1" thickBot="1">
      <c r="B85" s="336" t="s">
        <v>643</v>
      </c>
      <c r="C85" s="337"/>
      <c r="D85" s="338">
        <f aca="true" t="shared" si="13" ref="D85:J85">SUM(D48+D64+D83)</f>
        <v>3337320</v>
      </c>
      <c r="E85" s="338">
        <f t="shared" si="13"/>
        <v>1074432</v>
      </c>
      <c r="F85" s="338">
        <f t="shared" si="13"/>
        <v>1160201</v>
      </c>
      <c r="G85" s="338">
        <f t="shared" si="13"/>
        <v>13013</v>
      </c>
      <c r="H85" s="338">
        <f t="shared" si="13"/>
        <v>38235</v>
      </c>
      <c r="I85" s="339">
        <f t="shared" si="13"/>
        <v>5623201</v>
      </c>
      <c r="J85" s="338">
        <f t="shared" si="13"/>
        <v>108014</v>
      </c>
      <c r="K85" s="338">
        <f>SUM(K83,K64,K48)</f>
        <v>3033</v>
      </c>
      <c r="L85" s="338">
        <f>SUM(L48+L64+L83)</f>
        <v>30000</v>
      </c>
      <c r="M85" s="339"/>
      <c r="N85" s="338">
        <f>SUM(N48+N64+N83)</f>
        <v>69000</v>
      </c>
      <c r="O85" s="339">
        <f>SUM(O48+O64+O83)</f>
        <v>5833248</v>
      </c>
      <c r="P85" s="365">
        <f>SUM(P48+P64+P83)</f>
        <v>5818180</v>
      </c>
      <c r="Q85" s="338">
        <f>SUM(Q48+Q64+Q83)</f>
        <v>6405385</v>
      </c>
    </row>
    <row r="86" spans="2:17" s="335" customFormat="1" ht="12.75" customHeight="1">
      <c r="B86" s="326"/>
      <c r="C86" s="356"/>
      <c r="D86" s="357"/>
      <c r="E86" s="357"/>
      <c r="F86" s="357"/>
      <c r="G86" s="357"/>
      <c r="H86" s="357"/>
      <c r="I86" s="361"/>
      <c r="J86" s="357"/>
      <c r="K86" s="357"/>
      <c r="L86" s="357"/>
      <c r="M86" s="357"/>
      <c r="N86" s="357"/>
      <c r="O86" s="358"/>
      <c r="P86" s="359"/>
      <c r="Q86" s="362"/>
    </row>
    <row r="87" spans="1:17" s="311" customFormat="1" ht="15.75">
      <c r="A87" s="341" t="s">
        <v>644</v>
      </c>
      <c r="B87" s="342" t="s">
        <v>645</v>
      </c>
      <c r="D87" s="310"/>
      <c r="E87" s="310"/>
      <c r="F87" s="310"/>
      <c r="G87" s="310"/>
      <c r="H87" s="310"/>
      <c r="I87" s="312"/>
      <c r="J87" s="310"/>
      <c r="K87" s="310"/>
      <c r="L87" s="310"/>
      <c r="M87" s="310"/>
      <c r="N87" s="310"/>
      <c r="O87" s="333"/>
      <c r="P87" s="334"/>
      <c r="Q87" s="314"/>
    </row>
    <row r="88" spans="2:17" s="311" customFormat="1" ht="6.75" customHeight="1">
      <c r="B88" s="310"/>
      <c r="D88" s="310"/>
      <c r="E88" s="310"/>
      <c r="F88" s="310"/>
      <c r="G88" s="310"/>
      <c r="H88" s="310"/>
      <c r="I88" s="312"/>
      <c r="J88" s="310"/>
      <c r="K88" s="310"/>
      <c r="L88" s="310"/>
      <c r="M88" s="310"/>
      <c r="N88" s="310"/>
      <c r="O88" s="333"/>
      <c r="P88" s="334"/>
      <c r="Q88" s="314"/>
    </row>
    <row r="89" spans="1:16" s="328" customFormat="1" ht="14.25" customHeight="1">
      <c r="A89" s="328">
        <v>1</v>
      </c>
      <c r="B89" s="329" t="s">
        <v>646</v>
      </c>
      <c r="C89" s="328" t="s">
        <v>647</v>
      </c>
      <c r="D89" s="329">
        <v>87762</v>
      </c>
      <c r="E89" s="329">
        <v>28240</v>
      </c>
      <c r="F89" s="329">
        <v>95729</v>
      </c>
      <c r="G89" s="329"/>
      <c r="H89" s="329"/>
      <c r="I89" s="332">
        <f aca="true" t="shared" si="14" ref="I89:I99">SUM(D89:H89)</f>
        <v>211731</v>
      </c>
      <c r="J89" s="329">
        <v>1200</v>
      </c>
      <c r="K89" s="329"/>
      <c r="L89" s="329"/>
      <c r="M89" s="329"/>
      <c r="N89" s="329"/>
      <c r="O89" s="332">
        <f aca="true" t="shared" si="15" ref="O89:O101">SUM(I89:N89)</f>
        <v>212931</v>
      </c>
      <c r="P89" s="331">
        <v>212931</v>
      </c>
    </row>
    <row r="90" spans="1:16" s="328" customFormat="1" ht="14.25" customHeight="1">
      <c r="A90" s="328">
        <v>2</v>
      </c>
      <c r="B90" s="329" t="s">
        <v>648</v>
      </c>
      <c r="C90" s="328" t="s">
        <v>649</v>
      </c>
      <c r="D90" s="329">
        <v>95579</v>
      </c>
      <c r="E90" s="329">
        <v>30978</v>
      </c>
      <c r="F90" s="329">
        <v>53038</v>
      </c>
      <c r="G90" s="329"/>
      <c r="H90" s="329"/>
      <c r="I90" s="332">
        <f t="shared" si="14"/>
        <v>179595</v>
      </c>
      <c r="J90" s="329">
        <v>900</v>
      </c>
      <c r="K90" s="329"/>
      <c r="L90" s="329"/>
      <c r="M90" s="329"/>
      <c r="N90" s="329"/>
      <c r="O90" s="332">
        <f t="shared" si="15"/>
        <v>180495</v>
      </c>
      <c r="P90" s="331">
        <v>180495</v>
      </c>
    </row>
    <row r="91" spans="1:16" s="328" customFormat="1" ht="14.25" customHeight="1">
      <c r="A91" s="328">
        <v>3</v>
      </c>
      <c r="B91" s="329" t="s">
        <v>650</v>
      </c>
      <c r="C91" s="328" t="s">
        <v>651</v>
      </c>
      <c r="D91" s="329">
        <v>804</v>
      </c>
      <c r="E91" s="329">
        <v>131</v>
      </c>
      <c r="F91" s="329">
        <v>13631</v>
      </c>
      <c r="G91" s="329"/>
      <c r="H91" s="329">
        <v>13530</v>
      </c>
      <c r="I91" s="332">
        <f t="shared" si="14"/>
        <v>28096</v>
      </c>
      <c r="J91" s="329"/>
      <c r="K91" s="329"/>
      <c r="L91" s="329"/>
      <c r="M91" s="329"/>
      <c r="N91" s="329"/>
      <c r="O91" s="332">
        <f t="shared" si="15"/>
        <v>28096</v>
      </c>
      <c r="P91" s="331"/>
    </row>
    <row r="92" spans="1:16" s="328" customFormat="1" ht="14.25" customHeight="1">
      <c r="A92" s="328">
        <v>4</v>
      </c>
      <c r="B92" s="329" t="s">
        <v>652</v>
      </c>
      <c r="C92" s="328" t="s">
        <v>653</v>
      </c>
      <c r="D92" s="329">
        <v>330</v>
      </c>
      <c r="E92" s="329">
        <v>92</v>
      </c>
      <c r="F92" s="329">
        <v>5377</v>
      </c>
      <c r="G92" s="329"/>
      <c r="H92" s="329">
        <v>4080</v>
      </c>
      <c r="I92" s="332">
        <f t="shared" si="14"/>
        <v>9879</v>
      </c>
      <c r="J92" s="329"/>
      <c r="K92" s="329"/>
      <c r="L92" s="329"/>
      <c r="M92" s="329"/>
      <c r="N92" s="329"/>
      <c r="O92" s="332">
        <f t="shared" si="15"/>
        <v>9879</v>
      </c>
      <c r="P92" s="331">
        <v>5030</v>
      </c>
    </row>
    <row r="93" spans="1:16" s="328" customFormat="1" ht="14.25" customHeight="1">
      <c r="A93" s="328">
        <v>5</v>
      </c>
      <c r="B93" s="329" t="s">
        <v>654</v>
      </c>
      <c r="C93" s="328" t="s">
        <v>655</v>
      </c>
      <c r="D93" s="329"/>
      <c r="E93" s="329"/>
      <c r="F93" s="329"/>
      <c r="G93" s="329"/>
      <c r="H93" s="329">
        <v>31000</v>
      </c>
      <c r="I93" s="332">
        <f t="shared" si="14"/>
        <v>31000</v>
      </c>
      <c r="J93" s="329"/>
      <c r="K93" s="329"/>
      <c r="L93" s="329"/>
      <c r="M93" s="329"/>
      <c r="N93" s="329"/>
      <c r="O93" s="332">
        <f t="shared" si="15"/>
        <v>31000</v>
      </c>
      <c r="P93" s="331">
        <v>31000</v>
      </c>
    </row>
    <row r="94" spans="1:16" s="328" customFormat="1" ht="14.25" customHeight="1">
      <c r="A94" s="328">
        <v>6</v>
      </c>
      <c r="B94" s="329" t="s">
        <v>656</v>
      </c>
      <c r="C94" s="328" t="s">
        <v>657</v>
      </c>
      <c r="D94" s="329"/>
      <c r="E94" s="329"/>
      <c r="F94" s="329"/>
      <c r="G94" s="329"/>
      <c r="H94" s="329">
        <v>19000</v>
      </c>
      <c r="I94" s="332">
        <f t="shared" si="14"/>
        <v>19000</v>
      </c>
      <c r="J94" s="329"/>
      <c r="K94" s="329"/>
      <c r="L94" s="329"/>
      <c r="M94" s="329"/>
      <c r="N94" s="329"/>
      <c r="O94" s="332">
        <f t="shared" si="15"/>
        <v>19000</v>
      </c>
      <c r="P94" s="331"/>
    </row>
    <row r="95" spans="1:16" s="328" customFormat="1" ht="14.25" customHeight="1">
      <c r="A95" s="328">
        <v>7</v>
      </c>
      <c r="B95" s="329" t="s">
        <v>658</v>
      </c>
      <c r="C95" s="328" t="s">
        <v>659</v>
      </c>
      <c r="D95" s="329"/>
      <c r="E95" s="329"/>
      <c r="F95" s="329">
        <v>1676</v>
      </c>
      <c r="G95" s="329"/>
      <c r="H95" s="329"/>
      <c r="I95" s="332">
        <f t="shared" si="14"/>
        <v>1676</v>
      </c>
      <c r="J95" s="329"/>
      <c r="K95" s="329"/>
      <c r="L95" s="329"/>
      <c r="M95" s="329"/>
      <c r="N95" s="329"/>
      <c r="O95" s="332">
        <f t="shared" si="15"/>
        <v>1676</v>
      </c>
      <c r="P95" s="331"/>
    </row>
    <row r="96" spans="1:16" s="328" customFormat="1" ht="14.25" customHeight="1">
      <c r="A96" s="328">
        <v>8</v>
      </c>
      <c r="B96" s="329" t="s">
        <v>660</v>
      </c>
      <c r="C96" s="328" t="s">
        <v>661</v>
      </c>
      <c r="D96" s="329"/>
      <c r="E96" s="329"/>
      <c r="F96" s="329">
        <v>1173</v>
      </c>
      <c r="G96" s="329"/>
      <c r="H96" s="329"/>
      <c r="I96" s="332">
        <f t="shared" si="14"/>
        <v>1173</v>
      </c>
      <c r="J96" s="329"/>
      <c r="K96" s="329"/>
      <c r="L96" s="329"/>
      <c r="M96" s="329"/>
      <c r="N96" s="329"/>
      <c r="O96" s="332">
        <f t="shared" si="15"/>
        <v>1173</v>
      </c>
      <c r="P96" s="331"/>
    </row>
    <row r="97" spans="1:16" s="328" customFormat="1" ht="14.25" customHeight="1">
      <c r="A97" s="328">
        <v>9</v>
      </c>
      <c r="B97" s="329" t="s">
        <v>662</v>
      </c>
      <c r="C97" s="328" t="s">
        <v>663</v>
      </c>
      <c r="D97" s="329"/>
      <c r="E97" s="329"/>
      <c r="F97" s="329"/>
      <c r="G97" s="329"/>
      <c r="H97" s="329">
        <v>83920</v>
      </c>
      <c r="I97" s="332">
        <f t="shared" si="14"/>
        <v>83920</v>
      </c>
      <c r="J97" s="329"/>
      <c r="K97" s="329"/>
      <c r="L97" s="329"/>
      <c r="M97" s="329"/>
      <c r="N97" s="329"/>
      <c r="O97" s="332">
        <f t="shared" si="15"/>
        <v>83920</v>
      </c>
      <c r="P97" s="331">
        <v>83920</v>
      </c>
    </row>
    <row r="98" spans="1:16" s="328" customFormat="1" ht="14.25" customHeight="1">
      <c r="A98" s="328">
        <v>10</v>
      </c>
      <c r="B98" s="329" t="s">
        <v>664</v>
      </c>
      <c r="C98" s="328" t="s">
        <v>665</v>
      </c>
      <c r="D98" s="329"/>
      <c r="E98" s="329"/>
      <c r="F98" s="329"/>
      <c r="G98" s="329"/>
      <c r="H98" s="329">
        <v>300</v>
      </c>
      <c r="I98" s="332">
        <f t="shared" si="14"/>
        <v>300</v>
      </c>
      <c r="J98" s="329"/>
      <c r="K98" s="329"/>
      <c r="L98" s="329"/>
      <c r="M98" s="329"/>
      <c r="N98" s="329"/>
      <c r="O98" s="332">
        <f t="shared" si="15"/>
        <v>300</v>
      </c>
      <c r="P98" s="331"/>
    </row>
    <row r="99" spans="1:16" s="328" customFormat="1" ht="14.25" customHeight="1">
      <c r="A99" s="328">
        <v>11</v>
      </c>
      <c r="B99" s="329" t="s">
        <v>666</v>
      </c>
      <c r="C99" s="328" t="s">
        <v>667</v>
      </c>
      <c r="D99" s="329"/>
      <c r="E99" s="329"/>
      <c r="F99" s="329"/>
      <c r="G99" s="329"/>
      <c r="H99" s="329">
        <v>26640</v>
      </c>
      <c r="I99" s="332">
        <f t="shared" si="14"/>
        <v>26640</v>
      </c>
      <c r="J99" s="329"/>
      <c r="K99" s="329"/>
      <c r="L99" s="329"/>
      <c r="M99" s="329"/>
      <c r="N99" s="329"/>
      <c r="O99" s="332">
        <f t="shared" si="15"/>
        <v>26640</v>
      </c>
      <c r="P99" s="331"/>
    </row>
    <row r="100" spans="1:16" s="328" customFormat="1" ht="14.25" customHeight="1">
      <c r="A100" s="328">
        <v>12</v>
      </c>
      <c r="B100" s="329" t="s">
        <v>668</v>
      </c>
      <c r="C100" s="328" t="s">
        <v>669</v>
      </c>
      <c r="D100" s="329"/>
      <c r="E100" s="329"/>
      <c r="F100" s="329"/>
      <c r="G100" s="329"/>
      <c r="H100" s="329"/>
      <c r="I100" s="332"/>
      <c r="J100" s="329">
        <v>52000</v>
      </c>
      <c r="K100" s="329"/>
      <c r="L100" s="329"/>
      <c r="M100" s="329"/>
      <c r="N100" s="329"/>
      <c r="O100" s="333">
        <f t="shared" si="15"/>
        <v>52000</v>
      </c>
      <c r="P100" s="331">
        <v>52000</v>
      </c>
    </row>
    <row r="101" spans="1:16" s="328" customFormat="1" ht="14.25" customHeight="1">
      <c r="A101" s="328">
        <v>13</v>
      </c>
      <c r="B101" s="329" t="s">
        <v>670</v>
      </c>
      <c r="C101" s="328" t="s">
        <v>671</v>
      </c>
      <c r="D101" s="329"/>
      <c r="E101" s="329"/>
      <c r="F101" s="329"/>
      <c r="G101" s="329"/>
      <c r="H101" s="329"/>
      <c r="I101" s="332"/>
      <c r="J101" s="329">
        <v>5000</v>
      </c>
      <c r="K101" s="329"/>
      <c r="L101" s="329"/>
      <c r="M101" s="329"/>
      <c r="N101" s="329"/>
      <c r="O101" s="333">
        <f t="shared" si="15"/>
        <v>5000</v>
      </c>
      <c r="P101" s="331"/>
    </row>
    <row r="102" ht="13.5" thickBot="1"/>
    <row r="103" spans="2:17" s="335" customFormat="1" ht="18" customHeight="1" thickBot="1">
      <c r="B103" s="336" t="s">
        <v>672</v>
      </c>
      <c r="C103" s="337"/>
      <c r="D103" s="338">
        <f aca="true" t="shared" si="16" ref="D103:P103">SUM(D89:D102)</f>
        <v>184475</v>
      </c>
      <c r="E103" s="338">
        <f t="shared" si="16"/>
        <v>59441</v>
      </c>
      <c r="F103" s="338">
        <f t="shared" si="16"/>
        <v>170624</v>
      </c>
      <c r="G103" s="338">
        <f t="shared" si="16"/>
        <v>0</v>
      </c>
      <c r="H103" s="338">
        <f t="shared" si="16"/>
        <v>178470</v>
      </c>
      <c r="I103" s="338">
        <f t="shared" si="16"/>
        <v>593010</v>
      </c>
      <c r="J103" s="338">
        <f t="shared" si="16"/>
        <v>59100</v>
      </c>
      <c r="K103" s="338">
        <f t="shared" si="16"/>
        <v>0</v>
      </c>
      <c r="L103" s="338">
        <f t="shared" si="16"/>
        <v>0</v>
      </c>
      <c r="M103" s="338">
        <f t="shared" si="16"/>
        <v>0</v>
      </c>
      <c r="N103" s="338">
        <f t="shared" si="16"/>
        <v>0</v>
      </c>
      <c r="O103" s="338">
        <f t="shared" si="16"/>
        <v>652110</v>
      </c>
      <c r="P103" s="365">
        <f t="shared" si="16"/>
        <v>565376</v>
      </c>
      <c r="Q103" s="338">
        <v>651294</v>
      </c>
    </row>
    <row r="104" spans="2:17" s="335" customFormat="1" ht="24.75" customHeight="1">
      <c r="B104" s="326"/>
      <c r="C104" s="356"/>
      <c r="D104" s="357"/>
      <c r="E104" s="357"/>
      <c r="F104" s="357"/>
      <c r="G104" s="357"/>
      <c r="H104" s="357"/>
      <c r="I104" s="358"/>
      <c r="J104" s="357"/>
      <c r="K104" s="357"/>
      <c r="L104" s="357"/>
      <c r="M104" s="357"/>
      <c r="N104" s="357"/>
      <c r="O104" s="358"/>
      <c r="P104" s="366"/>
      <c r="Q104" s="357"/>
    </row>
    <row r="105" spans="1:17" s="311" customFormat="1" ht="25.5" customHeight="1">
      <c r="A105" s="341" t="s">
        <v>673</v>
      </c>
      <c r="B105" s="342" t="s">
        <v>674</v>
      </c>
      <c r="D105" s="310"/>
      <c r="E105" s="310"/>
      <c r="F105" s="310"/>
      <c r="G105" s="310"/>
      <c r="H105" s="310"/>
      <c r="I105" s="312"/>
      <c r="J105" s="310"/>
      <c r="K105" s="310"/>
      <c r="L105" s="310"/>
      <c r="M105" s="310"/>
      <c r="N105" s="310"/>
      <c r="O105" s="333"/>
      <c r="P105" s="334"/>
      <c r="Q105" s="314"/>
    </row>
    <row r="106" spans="2:17" s="311" customFormat="1" ht="7.5" customHeight="1">
      <c r="B106" s="310"/>
      <c r="D106" s="310"/>
      <c r="E106" s="310"/>
      <c r="F106" s="310"/>
      <c r="G106" s="310"/>
      <c r="H106" s="310"/>
      <c r="I106" s="312"/>
      <c r="J106" s="310"/>
      <c r="K106" s="310"/>
      <c r="L106" s="310"/>
      <c r="M106" s="310"/>
      <c r="N106" s="310"/>
      <c r="O106" s="333"/>
      <c r="P106" s="334"/>
      <c r="Q106" s="314"/>
    </row>
    <row r="107" spans="1:16" s="328" customFormat="1" ht="13.5" customHeight="1">
      <c r="A107" s="328" t="s">
        <v>247</v>
      </c>
      <c r="B107" s="329" t="s">
        <v>675</v>
      </c>
      <c r="C107" s="328" t="s">
        <v>676</v>
      </c>
      <c r="D107" s="329">
        <v>13213</v>
      </c>
      <c r="E107" s="329">
        <v>4345</v>
      </c>
      <c r="F107" s="329">
        <v>65583</v>
      </c>
      <c r="G107" s="329"/>
      <c r="H107" s="329"/>
      <c r="I107" s="332">
        <f>SUM(D107:H107)</f>
        <v>83141</v>
      </c>
      <c r="J107" s="329"/>
      <c r="K107" s="329"/>
      <c r="L107" s="329"/>
      <c r="M107" s="329"/>
      <c r="N107" s="329"/>
      <c r="O107" s="332">
        <f aca="true" t="shared" si="17" ref="O107:O115">SUM(I107:N107)</f>
        <v>83141</v>
      </c>
      <c r="P107" s="331"/>
    </row>
    <row r="108" spans="1:16" s="328" customFormat="1" ht="13.5" customHeight="1">
      <c r="A108" s="328" t="s">
        <v>249</v>
      </c>
      <c r="B108" s="329" t="s">
        <v>677</v>
      </c>
      <c r="C108" s="328" t="s">
        <v>678</v>
      </c>
      <c r="D108" s="329">
        <v>1744</v>
      </c>
      <c r="E108" s="329">
        <v>192</v>
      </c>
      <c r="F108" s="329">
        <v>16900</v>
      </c>
      <c r="G108" s="329"/>
      <c r="H108" s="329">
        <v>135057</v>
      </c>
      <c r="I108" s="332">
        <f>SUM(D108:H108)</f>
        <v>153893</v>
      </c>
      <c r="J108" s="329"/>
      <c r="K108" s="329"/>
      <c r="L108" s="329"/>
      <c r="M108" s="329"/>
      <c r="N108" s="329"/>
      <c r="O108" s="332">
        <f t="shared" si="17"/>
        <v>153893</v>
      </c>
      <c r="P108" s="331">
        <v>74057</v>
      </c>
    </row>
    <row r="109" spans="1:16" s="328" customFormat="1" ht="13.5" customHeight="1">
      <c r="A109" s="328" t="s">
        <v>251</v>
      </c>
      <c r="B109" s="329" t="s">
        <v>679</v>
      </c>
      <c r="C109" s="328" t="s">
        <v>680</v>
      </c>
      <c r="D109" s="329"/>
      <c r="E109" s="329"/>
      <c r="F109" s="329"/>
      <c r="G109" s="329"/>
      <c r="H109" s="329">
        <v>15000</v>
      </c>
      <c r="I109" s="332">
        <f>SUM(D109:H109)</f>
        <v>15000</v>
      </c>
      <c r="J109" s="329"/>
      <c r="K109" s="329"/>
      <c r="L109" s="329"/>
      <c r="M109" s="329"/>
      <c r="N109" s="329"/>
      <c r="O109" s="332">
        <f t="shared" si="17"/>
        <v>15000</v>
      </c>
      <c r="P109" s="331"/>
    </row>
    <row r="110" spans="1:16" s="328" customFormat="1" ht="13.5" customHeight="1">
      <c r="A110" s="328" t="s">
        <v>253</v>
      </c>
      <c r="B110" s="329" t="s">
        <v>681</v>
      </c>
      <c r="C110" s="328" t="s">
        <v>682</v>
      </c>
      <c r="D110" s="329"/>
      <c r="E110" s="329"/>
      <c r="F110" s="329"/>
      <c r="G110" s="329"/>
      <c r="H110" s="329">
        <v>2000</v>
      </c>
      <c r="I110" s="332">
        <f>SUM(D110:H110)</f>
        <v>2000</v>
      </c>
      <c r="J110" s="329"/>
      <c r="K110" s="329"/>
      <c r="L110" s="329"/>
      <c r="M110" s="329"/>
      <c r="N110" s="329"/>
      <c r="O110" s="332">
        <f t="shared" si="17"/>
        <v>2000</v>
      </c>
      <c r="P110" s="331"/>
    </row>
    <row r="111" spans="1:16" s="328" customFormat="1" ht="13.5" customHeight="1">
      <c r="A111" s="328" t="s">
        <v>255</v>
      </c>
      <c r="B111" s="329" t="s">
        <v>683</v>
      </c>
      <c r="C111" s="328" t="s">
        <v>684</v>
      </c>
      <c r="D111" s="329"/>
      <c r="E111" s="329"/>
      <c r="F111" s="329"/>
      <c r="G111" s="329"/>
      <c r="H111" s="329"/>
      <c r="I111" s="332"/>
      <c r="J111" s="329"/>
      <c r="K111" s="329">
        <v>20000</v>
      </c>
      <c r="L111" s="329"/>
      <c r="M111" s="329"/>
      <c r="N111" s="329"/>
      <c r="O111" s="332">
        <f t="shared" si="17"/>
        <v>20000</v>
      </c>
      <c r="P111" s="331">
        <v>20000</v>
      </c>
    </row>
    <row r="112" spans="1:16" s="328" customFormat="1" ht="13.5" customHeight="1">
      <c r="A112" s="328" t="s">
        <v>257</v>
      </c>
      <c r="B112" s="329" t="s">
        <v>685</v>
      </c>
      <c r="C112" s="328" t="s">
        <v>686</v>
      </c>
      <c r="D112" s="329"/>
      <c r="E112" s="329"/>
      <c r="F112" s="329"/>
      <c r="G112" s="329"/>
      <c r="H112" s="329"/>
      <c r="I112" s="332"/>
      <c r="J112" s="329">
        <v>10000</v>
      </c>
      <c r="K112" s="329"/>
      <c r="L112" s="329"/>
      <c r="M112" s="329"/>
      <c r="N112" s="329"/>
      <c r="O112" s="332">
        <f t="shared" si="17"/>
        <v>10000</v>
      </c>
      <c r="P112" s="331">
        <v>10000</v>
      </c>
    </row>
    <row r="113" spans="1:16" s="328" customFormat="1" ht="13.5" customHeight="1">
      <c r="A113" s="328" t="s">
        <v>259</v>
      </c>
      <c r="B113" s="329" t="s">
        <v>687</v>
      </c>
      <c r="C113" s="328" t="s">
        <v>553</v>
      </c>
      <c r="D113" s="329"/>
      <c r="E113" s="329"/>
      <c r="F113" s="329"/>
      <c r="G113" s="329"/>
      <c r="H113" s="329"/>
      <c r="I113" s="332"/>
      <c r="J113" s="329"/>
      <c r="K113" s="329"/>
      <c r="L113" s="329"/>
      <c r="M113" s="329"/>
      <c r="N113" s="329"/>
      <c r="O113" s="332">
        <f t="shared" si="17"/>
        <v>0</v>
      </c>
      <c r="P113" s="331"/>
    </row>
    <row r="114" spans="1:16" s="328" customFormat="1" ht="13.5" customHeight="1">
      <c r="A114" s="328" t="s">
        <v>261</v>
      </c>
      <c r="B114" s="329" t="s">
        <v>688</v>
      </c>
      <c r="C114" s="328" t="s">
        <v>689</v>
      </c>
      <c r="D114" s="329"/>
      <c r="E114" s="329"/>
      <c r="F114" s="329"/>
      <c r="G114" s="329"/>
      <c r="H114" s="329"/>
      <c r="I114" s="332">
        <f>SUM(D114:H114)</f>
        <v>0</v>
      </c>
      <c r="J114" s="329"/>
      <c r="K114" s="329"/>
      <c r="L114" s="329"/>
      <c r="M114" s="329">
        <v>40080</v>
      </c>
      <c r="N114" s="329"/>
      <c r="O114" s="332">
        <f t="shared" si="17"/>
        <v>40080</v>
      </c>
      <c r="P114" s="331"/>
    </row>
    <row r="115" spans="1:16" s="328" customFormat="1" ht="13.5" customHeight="1">
      <c r="A115" s="328" t="s">
        <v>263</v>
      </c>
      <c r="B115" s="329" t="s">
        <v>690</v>
      </c>
      <c r="C115" s="328" t="s">
        <v>691</v>
      </c>
      <c r="D115" s="329"/>
      <c r="E115" s="329"/>
      <c r="F115" s="329">
        <v>4250</v>
      </c>
      <c r="G115" s="329"/>
      <c r="H115" s="329"/>
      <c r="I115" s="332">
        <f>SUM(D115:H115)</f>
        <v>4250</v>
      </c>
      <c r="J115" s="329"/>
      <c r="K115" s="329"/>
      <c r="L115" s="329"/>
      <c r="M115" s="329"/>
      <c r="N115" s="329"/>
      <c r="O115" s="332">
        <f t="shared" si="17"/>
        <v>4250</v>
      </c>
      <c r="P115" s="331"/>
    </row>
    <row r="116" spans="1:17" s="311" customFormat="1" ht="14.25" customHeight="1" thickBot="1">
      <c r="A116" s="328"/>
      <c r="B116" s="343"/>
      <c r="C116" s="367"/>
      <c r="D116" s="343"/>
      <c r="E116" s="343"/>
      <c r="F116" s="343"/>
      <c r="G116" s="343"/>
      <c r="H116" s="343"/>
      <c r="I116" s="368"/>
      <c r="J116" s="343"/>
      <c r="K116" s="343"/>
      <c r="L116" s="343"/>
      <c r="M116" s="343"/>
      <c r="N116" s="343"/>
      <c r="O116" s="344"/>
      <c r="P116" s="369"/>
      <c r="Q116" s="370"/>
    </row>
    <row r="117" spans="1:17" s="335" customFormat="1" ht="18.75" customHeight="1" thickBot="1">
      <c r="A117" s="371"/>
      <c r="B117" s="372" t="s">
        <v>692</v>
      </c>
      <c r="C117" s="373"/>
      <c r="D117" s="374">
        <f>SUM(D107:D115)</f>
        <v>14957</v>
      </c>
      <c r="E117" s="374">
        <f>SUM(E107:E115)</f>
        <v>4537</v>
      </c>
      <c r="F117" s="374">
        <f>SUM(F107:F115)</f>
        <v>86733</v>
      </c>
      <c r="G117" s="374"/>
      <c r="H117" s="374">
        <f aca="true" t="shared" si="18" ref="H117:M117">SUM(H107:H115)</f>
        <v>152057</v>
      </c>
      <c r="I117" s="375">
        <f t="shared" si="18"/>
        <v>258284</v>
      </c>
      <c r="J117" s="374">
        <f t="shared" si="18"/>
        <v>10000</v>
      </c>
      <c r="K117" s="374">
        <f t="shared" si="18"/>
        <v>20000</v>
      </c>
      <c r="L117" s="374">
        <f t="shared" si="18"/>
        <v>0</v>
      </c>
      <c r="M117" s="374">
        <f t="shared" si="18"/>
        <v>40080</v>
      </c>
      <c r="N117" s="375"/>
      <c r="O117" s="375">
        <f>SUM(O107:O115)</f>
        <v>328364</v>
      </c>
      <c r="P117" s="376">
        <f>SUM(P107:P115)</f>
        <v>104057</v>
      </c>
      <c r="Q117" s="374">
        <v>298322</v>
      </c>
    </row>
    <row r="118" spans="2:17" s="311" customFormat="1" ht="21.75" customHeight="1">
      <c r="B118" s="310"/>
      <c r="D118" s="310"/>
      <c r="E118" s="310"/>
      <c r="F118" s="310"/>
      <c r="G118" s="310"/>
      <c r="H118" s="310"/>
      <c r="I118" s="333"/>
      <c r="J118" s="310"/>
      <c r="K118" s="310"/>
      <c r="L118" s="310"/>
      <c r="M118" s="310"/>
      <c r="N118" s="310"/>
      <c r="O118" s="333"/>
      <c r="P118" s="334"/>
      <c r="Q118" s="314"/>
    </row>
    <row r="119" spans="1:17" s="311" customFormat="1" ht="19.5" customHeight="1">
      <c r="A119" s="341" t="s">
        <v>693</v>
      </c>
      <c r="B119" s="342" t="s">
        <v>694</v>
      </c>
      <c r="D119" s="310"/>
      <c r="E119" s="310"/>
      <c r="F119" s="310"/>
      <c r="G119" s="310"/>
      <c r="H119" s="310"/>
      <c r="I119" s="333"/>
      <c r="J119" s="310"/>
      <c r="K119" s="310"/>
      <c r="L119" s="310"/>
      <c r="M119" s="310"/>
      <c r="N119" s="310"/>
      <c r="O119" s="333"/>
      <c r="P119" s="334"/>
      <c r="Q119" s="314"/>
    </row>
    <row r="120" spans="2:17" s="311" customFormat="1" ht="10.5" customHeight="1">
      <c r="B120" s="310"/>
      <c r="D120" s="310"/>
      <c r="E120" s="310"/>
      <c r="F120" s="310"/>
      <c r="G120" s="310"/>
      <c r="H120" s="310"/>
      <c r="I120" s="333"/>
      <c r="J120" s="310"/>
      <c r="K120" s="310"/>
      <c r="L120" s="310"/>
      <c r="M120" s="310"/>
      <c r="N120" s="310"/>
      <c r="O120" s="333"/>
      <c r="P120" s="334"/>
      <c r="Q120" s="314"/>
    </row>
    <row r="121" spans="1:16" s="328" customFormat="1" ht="13.5" customHeight="1">
      <c r="A121" s="328" t="s">
        <v>247</v>
      </c>
      <c r="B121" s="329" t="s">
        <v>695</v>
      </c>
      <c r="C121" s="328" t="s">
        <v>696</v>
      </c>
      <c r="D121" s="329">
        <v>12141</v>
      </c>
      <c r="E121" s="329">
        <v>3918</v>
      </c>
      <c r="F121" s="329">
        <v>18168</v>
      </c>
      <c r="G121" s="329"/>
      <c r="H121" s="329"/>
      <c r="I121" s="332">
        <f aca="true" t="shared" si="19" ref="I121:I130">SUM(D121:H121)</f>
        <v>34227</v>
      </c>
      <c r="J121" s="329"/>
      <c r="K121" s="329"/>
      <c r="L121" s="329"/>
      <c r="M121" s="329"/>
      <c r="N121" s="329"/>
      <c r="O121" s="332">
        <f aca="true" t="shared" si="20" ref="O121:O130">SUM(I121:N121)</f>
        <v>34227</v>
      </c>
      <c r="P121" s="331"/>
    </row>
    <row r="122" spans="1:16" s="328" customFormat="1" ht="13.5" customHeight="1">
      <c r="A122" s="328" t="s">
        <v>249</v>
      </c>
      <c r="B122" s="329" t="s">
        <v>697</v>
      </c>
      <c r="C122" s="328" t="s">
        <v>698</v>
      </c>
      <c r="D122" s="329"/>
      <c r="E122" s="329"/>
      <c r="F122" s="329">
        <v>18079</v>
      </c>
      <c r="G122" s="329"/>
      <c r="H122" s="329"/>
      <c r="I122" s="332">
        <f t="shared" si="19"/>
        <v>18079</v>
      </c>
      <c r="J122" s="329"/>
      <c r="K122" s="329"/>
      <c r="L122" s="329"/>
      <c r="M122" s="329"/>
      <c r="N122" s="329"/>
      <c r="O122" s="332">
        <f t="shared" si="20"/>
        <v>18079</v>
      </c>
      <c r="P122" s="331"/>
    </row>
    <row r="123" spans="1:16" s="328" customFormat="1" ht="13.5" customHeight="1">
      <c r="A123" s="328" t="s">
        <v>251</v>
      </c>
      <c r="B123" s="329" t="s">
        <v>699</v>
      </c>
      <c r="C123" s="328" t="s">
        <v>700</v>
      </c>
      <c r="D123" s="329"/>
      <c r="E123" s="329"/>
      <c r="F123" s="329">
        <v>22833</v>
      </c>
      <c r="G123" s="329"/>
      <c r="H123" s="329">
        <v>23500</v>
      </c>
      <c r="I123" s="332">
        <f t="shared" si="19"/>
        <v>46333</v>
      </c>
      <c r="J123" s="329"/>
      <c r="K123" s="329"/>
      <c r="L123" s="329"/>
      <c r="M123" s="329"/>
      <c r="N123" s="329"/>
      <c r="O123" s="332">
        <f t="shared" si="20"/>
        <v>46333</v>
      </c>
      <c r="P123" s="331"/>
    </row>
    <row r="124" spans="1:16" s="328" customFormat="1" ht="13.5" customHeight="1">
      <c r="A124" s="328" t="s">
        <v>253</v>
      </c>
      <c r="B124" s="329" t="s">
        <v>701</v>
      </c>
      <c r="C124" s="328" t="s">
        <v>702</v>
      </c>
      <c r="D124" s="329">
        <v>1400</v>
      </c>
      <c r="E124" s="329">
        <v>314</v>
      </c>
      <c r="F124" s="329">
        <v>3482</v>
      </c>
      <c r="G124" s="329"/>
      <c r="H124" s="329"/>
      <c r="I124" s="332">
        <f t="shared" si="19"/>
        <v>5196</v>
      </c>
      <c r="J124" s="329"/>
      <c r="K124" s="329"/>
      <c r="L124" s="329"/>
      <c r="M124" s="329"/>
      <c r="N124" s="329"/>
      <c r="O124" s="332">
        <f t="shared" si="20"/>
        <v>5196</v>
      </c>
      <c r="P124" s="331"/>
    </row>
    <row r="125" spans="1:16" s="328" customFormat="1" ht="12.75">
      <c r="A125" s="328" t="s">
        <v>255</v>
      </c>
      <c r="B125" s="329" t="s">
        <v>703</v>
      </c>
      <c r="C125" s="328" t="s">
        <v>704</v>
      </c>
      <c r="D125" s="329"/>
      <c r="E125" s="329"/>
      <c r="F125" s="329"/>
      <c r="G125" s="329"/>
      <c r="H125" s="329">
        <v>3000</v>
      </c>
      <c r="I125" s="332">
        <f t="shared" si="19"/>
        <v>3000</v>
      </c>
      <c r="J125" s="329"/>
      <c r="K125" s="329"/>
      <c r="L125" s="329"/>
      <c r="M125" s="329"/>
      <c r="N125" s="329"/>
      <c r="O125" s="332">
        <f t="shared" si="20"/>
        <v>3000</v>
      </c>
      <c r="P125" s="331">
        <v>3000</v>
      </c>
    </row>
    <row r="126" spans="1:16" s="328" customFormat="1" ht="12.75">
      <c r="A126" s="328" t="s">
        <v>257</v>
      </c>
      <c r="B126" s="329" t="s">
        <v>705</v>
      </c>
      <c r="C126" s="328" t="s">
        <v>706</v>
      </c>
      <c r="D126" s="329"/>
      <c r="E126" s="329"/>
      <c r="F126" s="329"/>
      <c r="G126" s="329"/>
      <c r="H126" s="329">
        <v>3000</v>
      </c>
      <c r="I126" s="332">
        <f t="shared" si="19"/>
        <v>3000</v>
      </c>
      <c r="J126" s="329"/>
      <c r="K126" s="329"/>
      <c r="L126" s="329"/>
      <c r="M126" s="329"/>
      <c r="N126" s="329"/>
      <c r="O126" s="332">
        <f t="shared" si="20"/>
        <v>3000</v>
      </c>
      <c r="P126" s="331"/>
    </row>
    <row r="127" spans="1:16" s="328" customFormat="1" ht="12.75">
      <c r="A127" s="328" t="s">
        <v>259</v>
      </c>
      <c r="B127" s="329" t="s">
        <v>707</v>
      </c>
      <c r="C127" s="328" t="s">
        <v>708</v>
      </c>
      <c r="D127" s="329"/>
      <c r="E127" s="329"/>
      <c r="F127" s="329">
        <v>12000</v>
      </c>
      <c r="G127" s="329"/>
      <c r="H127" s="329"/>
      <c r="I127" s="332">
        <f t="shared" si="19"/>
        <v>12000</v>
      </c>
      <c r="J127" s="329"/>
      <c r="K127" s="329"/>
      <c r="L127" s="329"/>
      <c r="M127" s="329"/>
      <c r="N127" s="329"/>
      <c r="O127" s="332">
        <f t="shared" si="20"/>
        <v>12000</v>
      </c>
      <c r="P127" s="331"/>
    </row>
    <row r="128" spans="1:16" s="328" customFormat="1" ht="13.5" customHeight="1">
      <c r="A128" s="328" t="s">
        <v>261</v>
      </c>
      <c r="B128" s="329" t="s">
        <v>709</v>
      </c>
      <c r="C128" s="328" t="s">
        <v>710</v>
      </c>
      <c r="D128" s="329"/>
      <c r="E128" s="329"/>
      <c r="F128" s="329"/>
      <c r="G128" s="329"/>
      <c r="H128" s="329">
        <v>1200</v>
      </c>
      <c r="I128" s="332">
        <f t="shared" si="19"/>
        <v>1200</v>
      </c>
      <c r="J128" s="329"/>
      <c r="K128" s="329"/>
      <c r="L128" s="329"/>
      <c r="M128" s="329"/>
      <c r="N128" s="329"/>
      <c r="O128" s="332">
        <f t="shared" si="20"/>
        <v>1200</v>
      </c>
      <c r="P128" s="331"/>
    </row>
    <row r="129" spans="1:16" s="328" customFormat="1" ht="13.5" customHeight="1">
      <c r="A129" s="328" t="s">
        <v>263</v>
      </c>
      <c r="B129" s="329" t="s">
        <v>711</v>
      </c>
      <c r="C129" s="328" t="s">
        <v>712</v>
      </c>
      <c r="D129" s="329"/>
      <c r="E129" s="329"/>
      <c r="F129" s="329"/>
      <c r="G129" s="329"/>
      <c r="H129" s="329"/>
      <c r="I129" s="332">
        <f t="shared" si="19"/>
        <v>0</v>
      </c>
      <c r="J129" s="329">
        <v>10000</v>
      </c>
      <c r="K129" s="329"/>
      <c r="L129" s="329"/>
      <c r="M129" s="329"/>
      <c r="N129" s="329"/>
      <c r="O129" s="333">
        <f t="shared" si="20"/>
        <v>10000</v>
      </c>
      <c r="P129" s="331">
        <v>10000</v>
      </c>
    </row>
    <row r="130" spans="1:16" s="328" customFormat="1" ht="12.75">
      <c r="A130" s="328" t="s">
        <v>265</v>
      </c>
      <c r="B130" s="329" t="s">
        <v>713</v>
      </c>
      <c r="C130" s="328" t="s">
        <v>714</v>
      </c>
      <c r="D130" s="329"/>
      <c r="E130" s="329"/>
      <c r="F130" s="329"/>
      <c r="G130" s="329"/>
      <c r="H130" s="329"/>
      <c r="I130" s="332">
        <f t="shared" si="19"/>
        <v>0</v>
      </c>
      <c r="J130" s="329"/>
      <c r="K130" s="329"/>
      <c r="L130" s="329">
        <v>5000</v>
      </c>
      <c r="M130" s="329"/>
      <c r="N130" s="329"/>
      <c r="O130" s="332">
        <f t="shared" si="20"/>
        <v>5000</v>
      </c>
      <c r="P130" s="331"/>
    </row>
    <row r="131" spans="1:17" s="311" customFormat="1" ht="14.25" customHeight="1" thickBot="1">
      <c r="A131" s="328"/>
      <c r="B131" s="310"/>
      <c r="D131" s="310"/>
      <c r="E131" s="310"/>
      <c r="F131" s="310"/>
      <c r="G131" s="310"/>
      <c r="H131" s="310"/>
      <c r="I131" s="312"/>
      <c r="J131" s="310"/>
      <c r="K131" s="310"/>
      <c r="L131" s="310"/>
      <c r="M131" s="310"/>
      <c r="N131" s="310"/>
      <c r="O131" s="333"/>
      <c r="P131" s="334"/>
      <c r="Q131" s="314"/>
    </row>
    <row r="132" spans="2:17" s="335" customFormat="1" ht="18" customHeight="1" thickBot="1">
      <c r="B132" s="336" t="s">
        <v>715</v>
      </c>
      <c r="C132" s="337"/>
      <c r="D132" s="338">
        <f aca="true" t="shared" si="21" ref="D132:P132">SUM(D121:D131)</f>
        <v>13541</v>
      </c>
      <c r="E132" s="338">
        <f t="shared" si="21"/>
        <v>4232</v>
      </c>
      <c r="F132" s="338">
        <f t="shared" si="21"/>
        <v>74562</v>
      </c>
      <c r="G132" s="338">
        <f t="shared" si="21"/>
        <v>0</v>
      </c>
      <c r="H132" s="338">
        <f t="shared" si="21"/>
        <v>30700</v>
      </c>
      <c r="I132" s="338">
        <f t="shared" si="21"/>
        <v>123035</v>
      </c>
      <c r="J132" s="338">
        <f t="shared" si="21"/>
        <v>10000</v>
      </c>
      <c r="K132" s="338">
        <f t="shared" si="21"/>
        <v>0</v>
      </c>
      <c r="L132" s="338">
        <f t="shared" si="21"/>
        <v>5000</v>
      </c>
      <c r="M132" s="338">
        <f t="shared" si="21"/>
        <v>0</v>
      </c>
      <c r="N132" s="338">
        <f t="shared" si="21"/>
        <v>0</v>
      </c>
      <c r="O132" s="338">
        <f t="shared" si="21"/>
        <v>138035</v>
      </c>
      <c r="P132" s="338">
        <f t="shared" si="21"/>
        <v>13000</v>
      </c>
      <c r="Q132" s="338">
        <v>163623</v>
      </c>
    </row>
    <row r="133" spans="2:17" s="335" customFormat="1" ht="19.5" customHeight="1">
      <c r="B133" s="326"/>
      <c r="C133" s="356"/>
      <c r="D133" s="357"/>
      <c r="E133" s="357"/>
      <c r="F133" s="357"/>
      <c r="G133" s="357"/>
      <c r="H133" s="357"/>
      <c r="I133" s="358"/>
      <c r="J133" s="357"/>
      <c r="K133" s="357"/>
      <c r="L133" s="357"/>
      <c r="M133" s="357"/>
      <c r="N133" s="357"/>
      <c r="O133" s="358"/>
      <c r="P133" s="359"/>
      <c r="Q133" s="362"/>
    </row>
    <row r="134" spans="1:17" s="311" customFormat="1" ht="22.5" customHeight="1">
      <c r="A134" s="341" t="s">
        <v>716</v>
      </c>
      <c r="B134" s="342" t="s">
        <v>717</v>
      </c>
      <c r="D134" s="310"/>
      <c r="E134" s="310"/>
      <c r="F134" s="310"/>
      <c r="G134" s="310"/>
      <c r="H134" s="310"/>
      <c r="I134" s="333"/>
      <c r="J134" s="310"/>
      <c r="K134" s="310"/>
      <c r="L134" s="310"/>
      <c r="M134" s="310"/>
      <c r="N134" s="310"/>
      <c r="O134" s="333"/>
      <c r="P134" s="334"/>
      <c r="Q134" s="314"/>
    </row>
    <row r="135" spans="2:17" s="311" customFormat="1" ht="4.5" customHeight="1">
      <c r="B135" s="310"/>
      <c r="D135" s="310"/>
      <c r="E135" s="310"/>
      <c r="F135" s="310"/>
      <c r="G135" s="310"/>
      <c r="H135" s="310"/>
      <c r="I135" s="333"/>
      <c r="J135" s="310"/>
      <c r="K135" s="310"/>
      <c r="L135" s="310"/>
      <c r="M135" s="310"/>
      <c r="N135" s="310"/>
      <c r="O135" s="333"/>
      <c r="P135" s="334"/>
      <c r="Q135" s="314"/>
    </row>
    <row r="136" spans="1:16" s="328" customFormat="1" ht="13.5" customHeight="1">
      <c r="A136" s="328" t="s">
        <v>247</v>
      </c>
      <c r="B136" s="329" t="s">
        <v>718</v>
      </c>
      <c r="C136" s="328" t="s">
        <v>719</v>
      </c>
      <c r="D136" s="329">
        <v>300267</v>
      </c>
      <c r="E136" s="329">
        <v>87073</v>
      </c>
      <c r="F136" s="329">
        <v>36173</v>
      </c>
      <c r="G136" s="329"/>
      <c r="H136" s="329"/>
      <c r="I136" s="332">
        <f aca="true" t="shared" si="22" ref="I136:I145">SUM(D136:H136)</f>
        <v>423513</v>
      </c>
      <c r="J136" s="329">
        <v>2000</v>
      </c>
      <c r="K136" s="329"/>
      <c r="L136" s="329"/>
      <c r="M136" s="329"/>
      <c r="N136" s="329"/>
      <c r="O136" s="332">
        <f aca="true" t="shared" si="23" ref="O136:O154">SUM(I136:N136)</f>
        <v>425513</v>
      </c>
      <c r="P136" s="331">
        <v>425513</v>
      </c>
    </row>
    <row r="137" spans="1:16" s="328" customFormat="1" ht="13.5" customHeight="1">
      <c r="A137" s="328" t="s">
        <v>249</v>
      </c>
      <c r="B137" s="329" t="s">
        <v>720</v>
      </c>
      <c r="C137" s="328" t="s">
        <v>721</v>
      </c>
      <c r="D137" s="329">
        <v>170</v>
      </c>
      <c r="E137" s="329">
        <v>60</v>
      </c>
      <c r="F137" s="329">
        <v>1470</v>
      </c>
      <c r="G137" s="329"/>
      <c r="H137" s="329"/>
      <c r="I137" s="332">
        <f t="shared" si="22"/>
        <v>1700</v>
      </c>
      <c r="J137" s="329"/>
      <c r="K137" s="329"/>
      <c r="L137" s="329"/>
      <c r="M137" s="329"/>
      <c r="N137" s="329"/>
      <c r="O137" s="332">
        <f t="shared" si="23"/>
        <v>1700</v>
      </c>
      <c r="P137" s="331">
        <v>1700</v>
      </c>
    </row>
    <row r="138" spans="1:16" s="328" customFormat="1" ht="13.5" customHeight="1">
      <c r="A138" s="328" t="s">
        <v>251</v>
      </c>
      <c r="B138" s="329" t="s">
        <v>722</v>
      </c>
      <c r="C138" s="328" t="s">
        <v>723</v>
      </c>
      <c r="D138" s="329">
        <v>769140</v>
      </c>
      <c r="E138" s="329">
        <v>236624</v>
      </c>
      <c r="F138" s="329">
        <v>281055</v>
      </c>
      <c r="G138" s="329"/>
      <c r="H138" s="329"/>
      <c r="I138" s="332">
        <f t="shared" si="22"/>
        <v>1286819</v>
      </c>
      <c r="J138" s="329"/>
      <c r="K138" s="329"/>
      <c r="L138" s="329"/>
      <c r="M138" s="329"/>
      <c r="N138" s="329"/>
      <c r="O138" s="332">
        <f t="shared" si="23"/>
        <v>1286819</v>
      </c>
      <c r="P138" s="331">
        <v>1286819</v>
      </c>
    </row>
    <row r="139" spans="1:16" s="328" customFormat="1" ht="13.5" customHeight="1">
      <c r="A139" s="328" t="s">
        <v>253</v>
      </c>
      <c r="B139" s="329" t="s">
        <v>724</v>
      </c>
      <c r="C139" s="328" t="s">
        <v>725</v>
      </c>
      <c r="D139" s="329"/>
      <c r="E139" s="329"/>
      <c r="F139" s="329">
        <v>7053</v>
      </c>
      <c r="G139" s="329"/>
      <c r="H139" s="329"/>
      <c r="I139" s="332">
        <f t="shared" si="22"/>
        <v>7053</v>
      </c>
      <c r="J139" s="329"/>
      <c r="K139" s="329"/>
      <c r="L139" s="329"/>
      <c r="M139" s="329"/>
      <c r="N139" s="329"/>
      <c r="O139" s="332">
        <f t="shared" si="23"/>
        <v>7053</v>
      </c>
      <c r="P139" s="331">
        <v>7053</v>
      </c>
    </row>
    <row r="140" spans="1:16" s="328" customFormat="1" ht="13.5" customHeight="1">
      <c r="A140" s="328" t="s">
        <v>255</v>
      </c>
      <c r="B140" s="329" t="s">
        <v>726</v>
      </c>
      <c r="C140" s="328" t="s">
        <v>727</v>
      </c>
      <c r="D140" s="329"/>
      <c r="E140" s="329"/>
      <c r="F140" s="329">
        <v>3874</v>
      </c>
      <c r="G140" s="329"/>
      <c r="H140" s="329"/>
      <c r="I140" s="332">
        <f t="shared" si="22"/>
        <v>3874</v>
      </c>
      <c r="J140" s="329"/>
      <c r="K140" s="329"/>
      <c r="L140" s="329"/>
      <c r="M140" s="329"/>
      <c r="N140" s="329"/>
      <c r="O140" s="332">
        <f t="shared" si="23"/>
        <v>3874</v>
      </c>
      <c r="P140" s="331">
        <v>3874</v>
      </c>
    </row>
    <row r="141" spans="1:16" s="328" customFormat="1" ht="13.5" customHeight="1">
      <c r="A141" s="328" t="s">
        <v>257</v>
      </c>
      <c r="B141" s="329" t="s">
        <v>728</v>
      </c>
      <c r="C141" s="328" t="s">
        <v>729</v>
      </c>
      <c r="D141" s="329">
        <v>15</v>
      </c>
      <c r="E141" s="329">
        <v>5</v>
      </c>
      <c r="F141" s="329">
        <v>776</v>
      </c>
      <c r="G141" s="329"/>
      <c r="H141" s="329"/>
      <c r="I141" s="332">
        <f t="shared" si="22"/>
        <v>796</v>
      </c>
      <c r="J141" s="329"/>
      <c r="K141" s="329"/>
      <c r="L141" s="329"/>
      <c r="M141" s="329"/>
      <c r="N141" s="329"/>
      <c r="O141" s="332">
        <f t="shared" si="23"/>
        <v>796</v>
      </c>
      <c r="P141" s="331"/>
    </row>
    <row r="142" spans="1:16" s="328" customFormat="1" ht="13.5" customHeight="1">
      <c r="A142" s="328" t="s">
        <v>259</v>
      </c>
      <c r="B142" s="329" t="s">
        <v>730</v>
      </c>
      <c r="C142" s="328" t="s">
        <v>731</v>
      </c>
      <c r="D142" s="329">
        <v>116864</v>
      </c>
      <c r="E142" s="329">
        <v>35333</v>
      </c>
      <c r="F142" s="329">
        <v>27677</v>
      </c>
      <c r="G142" s="329"/>
      <c r="H142" s="329"/>
      <c r="I142" s="332">
        <f t="shared" si="22"/>
        <v>179874</v>
      </c>
      <c r="J142" s="329"/>
      <c r="K142" s="329"/>
      <c r="L142" s="329"/>
      <c r="M142" s="329"/>
      <c r="N142" s="329"/>
      <c r="O142" s="332">
        <f t="shared" si="23"/>
        <v>179874</v>
      </c>
      <c r="P142" s="331">
        <v>179874</v>
      </c>
    </row>
    <row r="143" spans="1:16" s="328" customFormat="1" ht="13.5" customHeight="1">
      <c r="A143" s="328" t="s">
        <v>261</v>
      </c>
      <c r="B143" s="329" t="s">
        <v>732</v>
      </c>
      <c r="C143" s="328" t="s">
        <v>733</v>
      </c>
      <c r="D143" s="329"/>
      <c r="E143" s="329"/>
      <c r="F143" s="329"/>
      <c r="G143" s="329"/>
      <c r="H143" s="329">
        <v>2200</v>
      </c>
      <c r="I143" s="332">
        <f t="shared" si="22"/>
        <v>2200</v>
      </c>
      <c r="J143" s="329"/>
      <c r="K143" s="329"/>
      <c r="L143" s="329"/>
      <c r="M143" s="329"/>
      <c r="N143" s="329"/>
      <c r="O143" s="332">
        <f t="shared" si="23"/>
        <v>2200</v>
      </c>
      <c r="P143" s="331"/>
    </row>
    <row r="144" spans="1:16" s="328" customFormat="1" ht="13.5" customHeight="1">
      <c r="A144" s="328" t="s">
        <v>263</v>
      </c>
      <c r="B144" s="329" t="s">
        <v>734</v>
      </c>
      <c r="C144" s="328" t="s">
        <v>735</v>
      </c>
      <c r="D144" s="329"/>
      <c r="E144" s="329"/>
      <c r="F144" s="329"/>
      <c r="G144" s="329"/>
      <c r="H144" s="329">
        <v>5000</v>
      </c>
      <c r="I144" s="332">
        <f t="shared" si="22"/>
        <v>5000</v>
      </c>
      <c r="J144" s="329"/>
      <c r="K144" s="329"/>
      <c r="L144" s="329"/>
      <c r="M144" s="329"/>
      <c r="N144" s="329"/>
      <c r="O144" s="332">
        <f t="shared" si="23"/>
        <v>5000</v>
      </c>
      <c r="P144" s="331">
        <v>5000</v>
      </c>
    </row>
    <row r="145" spans="1:16" s="328" customFormat="1" ht="13.5" customHeight="1">
      <c r="A145" s="328" t="s">
        <v>265</v>
      </c>
      <c r="B145" s="329" t="s">
        <v>736</v>
      </c>
      <c r="C145" s="328" t="s">
        <v>737</v>
      </c>
      <c r="D145" s="329"/>
      <c r="E145" s="329"/>
      <c r="F145" s="329"/>
      <c r="G145" s="329"/>
      <c r="H145" s="329">
        <v>500</v>
      </c>
      <c r="I145" s="332">
        <f t="shared" si="22"/>
        <v>500</v>
      </c>
      <c r="J145" s="329"/>
      <c r="K145" s="329"/>
      <c r="L145" s="329"/>
      <c r="M145" s="329"/>
      <c r="N145" s="329"/>
      <c r="O145" s="332">
        <f t="shared" si="23"/>
        <v>500</v>
      </c>
      <c r="P145" s="331"/>
    </row>
    <row r="146" spans="1:16" s="328" customFormat="1" ht="13.5" customHeight="1">
      <c r="A146" s="328" t="s">
        <v>267</v>
      </c>
      <c r="B146" s="329" t="s">
        <v>738</v>
      </c>
      <c r="C146" s="328" t="s">
        <v>739</v>
      </c>
      <c r="D146" s="329"/>
      <c r="E146" s="329"/>
      <c r="F146" s="329"/>
      <c r="G146" s="329"/>
      <c r="H146" s="329"/>
      <c r="I146" s="332"/>
      <c r="J146" s="329"/>
      <c r="K146" s="329">
        <v>5000</v>
      </c>
      <c r="L146" s="329"/>
      <c r="M146" s="329"/>
      <c r="N146" s="329"/>
      <c r="O146" s="332">
        <f t="shared" si="23"/>
        <v>5000</v>
      </c>
      <c r="P146" s="331">
        <v>5000</v>
      </c>
    </row>
    <row r="147" spans="1:16" s="328" customFormat="1" ht="13.5" customHeight="1">
      <c r="A147" s="328" t="s">
        <v>269</v>
      </c>
      <c r="B147" s="329" t="s">
        <v>740</v>
      </c>
      <c r="C147" s="328" t="s">
        <v>741</v>
      </c>
      <c r="D147" s="329"/>
      <c r="E147" s="329"/>
      <c r="F147" s="329"/>
      <c r="G147" s="329"/>
      <c r="H147" s="329"/>
      <c r="I147" s="332">
        <f aca="true" t="shared" si="24" ref="I147:I152">SUM(D147:H147)</f>
        <v>0</v>
      </c>
      <c r="J147" s="329">
        <v>28800</v>
      </c>
      <c r="K147" s="329"/>
      <c r="L147" s="329"/>
      <c r="M147" s="329"/>
      <c r="N147" s="329"/>
      <c r="O147" s="332">
        <f t="shared" si="23"/>
        <v>28800</v>
      </c>
      <c r="P147" s="331">
        <v>28800</v>
      </c>
    </row>
    <row r="148" spans="1:16" s="328" customFormat="1" ht="13.5" customHeight="1">
      <c r="A148" s="328" t="s">
        <v>272</v>
      </c>
      <c r="B148" s="329" t="s">
        <v>742</v>
      </c>
      <c r="C148" s="328" t="s">
        <v>743</v>
      </c>
      <c r="D148" s="329"/>
      <c r="E148" s="329"/>
      <c r="F148" s="329"/>
      <c r="G148" s="329"/>
      <c r="H148" s="329"/>
      <c r="I148" s="332">
        <f t="shared" si="24"/>
        <v>0</v>
      </c>
      <c r="J148" s="329">
        <v>5000</v>
      </c>
      <c r="K148" s="329"/>
      <c r="L148" s="329"/>
      <c r="M148" s="329"/>
      <c r="N148" s="329"/>
      <c r="O148" s="332">
        <f t="shared" si="23"/>
        <v>5000</v>
      </c>
      <c r="P148" s="331">
        <v>5000</v>
      </c>
    </row>
    <row r="149" spans="1:16" s="328" customFormat="1" ht="13.5" customHeight="1">
      <c r="A149" s="328" t="s">
        <v>274</v>
      </c>
      <c r="B149" s="329" t="s">
        <v>744</v>
      </c>
      <c r="C149" s="328" t="s">
        <v>745</v>
      </c>
      <c r="D149" s="329">
        <v>3242</v>
      </c>
      <c r="E149" s="329">
        <v>1038</v>
      </c>
      <c r="F149" s="329">
        <v>570</v>
      </c>
      <c r="G149" s="329"/>
      <c r="H149" s="329"/>
      <c r="I149" s="332">
        <f t="shared" si="24"/>
        <v>4850</v>
      </c>
      <c r="J149" s="329"/>
      <c r="K149" s="329"/>
      <c r="L149" s="329"/>
      <c r="M149" s="329"/>
      <c r="N149" s="329"/>
      <c r="O149" s="332">
        <f t="shared" si="23"/>
        <v>4850</v>
      </c>
      <c r="P149" s="331">
        <v>4850</v>
      </c>
    </row>
    <row r="150" spans="1:16" s="328" customFormat="1" ht="13.5" customHeight="1">
      <c r="A150" s="328" t="s">
        <v>276</v>
      </c>
      <c r="B150" s="329" t="s">
        <v>746</v>
      </c>
      <c r="C150" s="328" t="s">
        <v>747</v>
      </c>
      <c r="D150" s="329">
        <v>1890</v>
      </c>
      <c r="E150" s="329">
        <v>802</v>
      </c>
      <c r="F150" s="329">
        <v>509</v>
      </c>
      <c r="G150" s="329"/>
      <c r="H150" s="329"/>
      <c r="I150" s="332">
        <f t="shared" si="24"/>
        <v>3201</v>
      </c>
      <c r="J150" s="329"/>
      <c r="K150" s="329"/>
      <c r="L150" s="329"/>
      <c r="M150" s="329"/>
      <c r="N150" s="329"/>
      <c r="O150" s="332">
        <f t="shared" si="23"/>
        <v>3201</v>
      </c>
      <c r="P150" s="331">
        <v>3201</v>
      </c>
    </row>
    <row r="151" spans="1:16" s="328" customFormat="1" ht="13.5" customHeight="1">
      <c r="A151" s="328" t="s">
        <v>278</v>
      </c>
      <c r="B151" s="329" t="s">
        <v>748</v>
      </c>
      <c r="C151" s="328" t="s">
        <v>749</v>
      </c>
      <c r="D151" s="329">
        <v>1336</v>
      </c>
      <c r="E151" s="329">
        <v>406</v>
      </c>
      <c r="F151" s="329">
        <v>989</v>
      </c>
      <c r="G151" s="329"/>
      <c r="H151" s="329">
        <v>500</v>
      </c>
      <c r="I151" s="332">
        <f t="shared" si="24"/>
        <v>3231</v>
      </c>
      <c r="J151" s="329"/>
      <c r="K151" s="329"/>
      <c r="L151" s="329"/>
      <c r="M151" s="329"/>
      <c r="N151" s="329"/>
      <c r="O151" s="332">
        <f t="shared" si="23"/>
        <v>3231</v>
      </c>
      <c r="P151" s="331">
        <v>3231</v>
      </c>
    </row>
    <row r="152" spans="1:16" s="328" customFormat="1" ht="13.5" customHeight="1">
      <c r="A152" s="328" t="s">
        <v>280</v>
      </c>
      <c r="B152" s="329" t="s">
        <v>750</v>
      </c>
      <c r="C152" s="328" t="s">
        <v>751</v>
      </c>
      <c r="D152" s="329"/>
      <c r="E152" s="329"/>
      <c r="F152" s="329">
        <v>1561</v>
      </c>
      <c r="G152" s="329"/>
      <c r="H152" s="329">
        <v>250</v>
      </c>
      <c r="I152" s="332">
        <f t="shared" si="24"/>
        <v>1811</v>
      </c>
      <c r="J152" s="329"/>
      <c r="K152" s="329"/>
      <c r="L152" s="329"/>
      <c r="M152" s="329"/>
      <c r="N152" s="329"/>
      <c r="O152" s="332">
        <f t="shared" si="23"/>
        <v>1811</v>
      </c>
      <c r="P152" s="331">
        <v>1811</v>
      </c>
    </row>
    <row r="153" spans="1:16" s="328" customFormat="1" ht="13.5" customHeight="1">
      <c r="A153" s="328" t="s">
        <v>282</v>
      </c>
      <c r="B153" s="329" t="s">
        <v>752</v>
      </c>
      <c r="C153" s="328" t="s">
        <v>753</v>
      </c>
      <c r="D153" s="329"/>
      <c r="E153" s="329"/>
      <c r="F153" s="329"/>
      <c r="G153" s="329"/>
      <c r="H153" s="329"/>
      <c r="I153" s="332"/>
      <c r="J153" s="329"/>
      <c r="K153" s="329"/>
      <c r="L153" s="329"/>
      <c r="M153" s="329"/>
      <c r="N153" s="329">
        <v>7600</v>
      </c>
      <c r="O153" s="332">
        <f t="shared" si="23"/>
        <v>7600</v>
      </c>
      <c r="P153" s="331">
        <v>7600</v>
      </c>
    </row>
    <row r="154" spans="1:16" s="328" customFormat="1" ht="13.5" customHeight="1">
      <c r="A154" s="328" t="s">
        <v>754</v>
      </c>
      <c r="B154" s="329" t="s">
        <v>755</v>
      </c>
      <c r="C154" s="328" t="s">
        <v>756</v>
      </c>
      <c r="D154" s="329"/>
      <c r="E154" s="329"/>
      <c r="F154" s="329"/>
      <c r="G154" s="329"/>
      <c r="H154" s="329"/>
      <c r="I154" s="332"/>
      <c r="J154" s="329"/>
      <c r="K154" s="329"/>
      <c r="L154" s="329"/>
      <c r="M154" s="329"/>
      <c r="N154" s="329">
        <v>16000</v>
      </c>
      <c r="O154" s="332">
        <f t="shared" si="23"/>
        <v>16000</v>
      </c>
      <c r="P154" s="331">
        <v>16000</v>
      </c>
    </row>
    <row r="155" spans="1:17" s="311" customFormat="1" ht="15.75" customHeight="1" thickBot="1">
      <c r="A155" s="328"/>
      <c r="B155" s="310"/>
      <c r="D155" s="310"/>
      <c r="E155" s="310"/>
      <c r="F155" s="310"/>
      <c r="G155" s="310"/>
      <c r="H155" s="310"/>
      <c r="I155" s="312"/>
      <c r="J155" s="310"/>
      <c r="K155" s="310"/>
      <c r="L155" s="310"/>
      <c r="M155" s="310"/>
      <c r="N155" s="310"/>
      <c r="O155" s="333"/>
      <c r="P155" s="334"/>
      <c r="Q155" s="314"/>
    </row>
    <row r="156" spans="2:17" s="335" customFormat="1" ht="18" customHeight="1" thickBot="1">
      <c r="B156" s="336" t="s">
        <v>757</v>
      </c>
      <c r="C156" s="337"/>
      <c r="D156" s="338">
        <f aca="true" t="shared" si="25" ref="D156:M156">SUM(D136:D152)</f>
        <v>1192924</v>
      </c>
      <c r="E156" s="338">
        <f t="shared" si="25"/>
        <v>361341</v>
      </c>
      <c r="F156" s="338">
        <f t="shared" si="25"/>
        <v>361707</v>
      </c>
      <c r="G156" s="338">
        <f t="shared" si="25"/>
        <v>0</v>
      </c>
      <c r="H156" s="338">
        <f t="shared" si="25"/>
        <v>8450</v>
      </c>
      <c r="I156" s="339">
        <f t="shared" si="25"/>
        <v>1924422</v>
      </c>
      <c r="J156" s="338">
        <f t="shared" si="25"/>
        <v>35800</v>
      </c>
      <c r="K156" s="338">
        <f t="shared" si="25"/>
        <v>5000</v>
      </c>
      <c r="L156" s="338">
        <f t="shared" si="25"/>
        <v>0</v>
      </c>
      <c r="M156" s="338">
        <f t="shared" si="25"/>
        <v>0</v>
      </c>
      <c r="N156" s="338">
        <f>SUM(N142:N155)</f>
        <v>23600</v>
      </c>
      <c r="O156" s="339">
        <f>SUM(O136:O154)</f>
        <v>1988822</v>
      </c>
      <c r="P156" s="365">
        <f>SUM(P136:P154)</f>
        <v>1985326</v>
      </c>
      <c r="Q156" s="338">
        <v>2043650</v>
      </c>
    </row>
    <row r="157" spans="2:17" s="335" customFormat="1" ht="18" customHeight="1">
      <c r="B157" s="326"/>
      <c r="C157" s="356"/>
      <c r="D157" s="357"/>
      <c r="E157" s="357"/>
      <c r="F157" s="357"/>
      <c r="G157" s="357"/>
      <c r="H157" s="357"/>
      <c r="I157" s="358"/>
      <c r="J157" s="357"/>
      <c r="K157" s="357"/>
      <c r="L157" s="357"/>
      <c r="M157" s="357"/>
      <c r="N157" s="357"/>
      <c r="O157" s="358"/>
      <c r="P157" s="366"/>
      <c r="Q157" s="357"/>
    </row>
    <row r="158" spans="1:17" s="311" customFormat="1" ht="30" customHeight="1">
      <c r="A158" s="377" t="s">
        <v>758</v>
      </c>
      <c r="B158" s="342" t="s">
        <v>759</v>
      </c>
      <c r="D158" s="310"/>
      <c r="E158" s="310"/>
      <c r="F158" s="310"/>
      <c r="G158" s="310"/>
      <c r="H158" s="310"/>
      <c r="I158" s="312"/>
      <c r="J158" s="310"/>
      <c r="K158" s="310"/>
      <c r="L158" s="310"/>
      <c r="M158" s="310"/>
      <c r="N158" s="310"/>
      <c r="O158" s="333"/>
      <c r="P158" s="334"/>
      <c r="Q158" s="314"/>
    </row>
    <row r="159" spans="1:17" s="311" customFormat="1" ht="12.75" customHeight="1">
      <c r="A159" s="311" t="s">
        <v>247</v>
      </c>
      <c r="B159" s="310" t="s">
        <v>760</v>
      </c>
      <c r="C159" s="311" t="s">
        <v>761</v>
      </c>
      <c r="D159" s="310"/>
      <c r="E159" s="310"/>
      <c r="F159" s="310"/>
      <c r="G159" s="310"/>
      <c r="H159" s="310">
        <v>17100</v>
      </c>
      <c r="I159" s="332">
        <f aca="true" t="shared" si="26" ref="I159:I189">SUM(D159:H159)</f>
        <v>17100</v>
      </c>
      <c r="J159" s="310"/>
      <c r="K159" s="310"/>
      <c r="L159" s="310"/>
      <c r="M159" s="310"/>
      <c r="N159" s="310"/>
      <c r="O159" s="333">
        <f aca="true" t="shared" si="27" ref="O159:O190">SUM(I159:N159)</f>
        <v>17100</v>
      </c>
      <c r="P159" s="334"/>
      <c r="Q159" s="314"/>
    </row>
    <row r="160" spans="1:16" s="328" customFormat="1" ht="13.5" customHeight="1">
      <c r="A160" s="378" t="s">
        <v>249</v>
      </c>
      <c r="B160" s="329" t="s">
        <v>762</v>
      </c>
      <c r="C160" s="328" t="s">
        <v>763</v>
      </c>
      <c r="D160" s="329"/>
      <c r="E160" s="329"/>
      <c r="F160" s="329">
        <v>104710</v>
      </c>
      <c r="G160" s="329"/>
      <c r="H160" s="329"/>
      <c r="I160" s="332">
        <f t="shared" si="26"/>
        <v>104710</v>
      </c>
      <c r="J160" s="329"/>
      <c r="K160" s="329"/>
      <c r="L160" s="329"/>
      <c r="M160" s="329"/>
      <c r="N160" s="329"/>
      <c r="O160" s="333">
        <f t="shared" si="27"/>
        <v>104710</v>
      </c>
      <c r="P160" s="331">
        <v>103710</v>
      </c>
    </row>
    <row r="161" spans="1:16" s="328" customFormat="1" ht="13.5" customHeight="1">
      <c r="A161" s="311" t="s">
        <v>251</v>
      </c>
      <c r="B161" s="329" t="s">
        <v>764</v>
      </c>
      <c r="C161" s="328" t="s">
        <v>765</v>
      </c>
      <c r="D161" s="329"/>
      <c r="E161" s="329"/>
      <c r="F161" s="329">
        <v>90200</v>
      </c>
      <c r="G161" s="329"/>
      <c r="H161" s="329"/>
      <c r="I161" s="332">
        <f t="shared" si="26"/>
        <v>90200</v>
      </c>
      <c r="J161" s="329"/>
      <c r="K161" s="329"/>
      <c r="L161" s="329"/>
      <c r="M161" s="329"/>
      <c r="N161" s="329"/>
      <c r="O161" s="333">
        <f t="shared" si="27"/>
        <v>90200</v>
      </c>
      <c r="P161" s="331">
        <v>87000</v>
      </c>
    </row>
    <row r="162" spans="1:16" s="328" customFormat="1" ht="13.5" customHeight="1">
      <c r="A162" s="378" t="s">
        <v>253</v>
      </c>
      <c r="B162" s="329" t="s">
        <v>766</v>
      </c>
      <c r="C162" s="328" t="s">
        <v>767</v>
      </c>
      <c r="D162" s="329"/>
      <c r="E162" s="329"/>
      <c r="F162" s="329">
        <v>27700</v>
      </c>
      <c r="G162" s="329"/>
      <c r="H162" s="329"/>
      <c r="I162" s="332">
        <f t="shared" si="26"/>
        <v>27700</v>
      </c>
      <c r="J162" s="329"/>
      <c r="K162" s="329"/>
      <c r="L162" s="329"/>
      <c r="M162" s="329"/>
      <c r="N162" s="329"/>
      <c r="O162" s="333">
        <f t="shared" si="27"/>
        <v>27700</v>
      </c>
      <c r="P162" s="331">
        <v>27700</v>
      </c>
    </row>
    <row r="163" spans="1:16" s="328" customFormat="1" ht="13.5" customHeight="1">
      <c r="A163" s="311" t="s">
        <v>255</v>
      </c>
      <c r="B163" s="329" t="s">
        <v>768</v>
      </c>
      <c r="C163" s="328" t="s">
        <v>769</v>
      </c>
      <c r="D163" s="329"/>
      <c r="E163" s="329"/>
      <c r="F163" s="329">
        <v>2000</v>
      </c>
      <c r="G163" s="329"/>
      <c r="H163" s="329"/>
      <c r="I163" s="332">
        <f t="shared" si="26"/>
        <v>2000</v>
      </c>
      <c r="J163" s="329"/>
      <c r="K163" s="329"/>
      <c r="L163" s="329"/>
      <c r="M163" s="329"/>
      <c r="N163" s="329"/>
      <c r="O163" s="333">
        <f t="shared" si="27"/>
        <v>2000</v>
      </c>
      <c r="P163" s="331">
        <v>2000</v>
      </c>
    </row>
    <row r="164" spans="1:16" s="328" customFormat="1" ht="13.5" customHeight="1">
      <c r="A164" s="378" t="s">
        <v>257</v>
      </c>
      <c r="B164" s="329" t="s">
        <v>770</v>
      </c>
      <c r="C164" s="328" t="s">
        <v>771</v>
      </c>
      <c r="D164" s="329"/>
      <c r="E164" s="329"/>
      <c r="F164" s="329">
        <v>137500</v>
      </c>
      <c r="G164" s="329"/>
      <c r="H164" s="329"/>
      <c r="I164" s="332">
        <f t="shared" si="26"/>
        <v>137500</v>
      </c>
      <c r="J164" s="329"/>
      <c r="K164" s="329"/>
      <c r="L164" s="329"/>
      <c r="M164" s="329"/>
      <c r="N164" s="329"/>
      <c r="O164" s="333">
        <f t="shared" si="27"/>
        <v>137500</v>
      </c>
      <c r="P164" s="331">
        <v>137500</v>
      </c>
    </row>
    <row r="165" spans="1:16" s="328" customFormat="1" ht="13.5" customHeight="1">
      <c r="A165" s="311" t="s">
        <v>259</v>
      </c>
      <c r="B165" s="329" t="s">
        <v>772</v>
      </c>
      <c r="C165" s="328" t="s">
        <v>773</v>
      </c>
      <c r="D165" s="329"/>
      <c r="E165" s="329"/>
      <c r="F165" s="329">
        <v>3150</v>
      </c>
      <c r="G165" s="329"/>
      <c r="H165" s="329"/>
      <c r="I165" s="332">
        <f t="shared" si="26"/>
        <v>3150</v>
      </c>
      <c r="J165" s="329"/>
      <c r="K165" s="329"/>
      <c r="L165" s="329"/>
      <c r="M165" s="329"/>
      <c r="N165" s="329"/>
      <c r="O165" s="333">
        <f t="shared" si="27"/>
        <v>3150</v>
      </c>
      <c r="P165" s="331">
        <v>3150</v>
      </c>
    </row>
    <row r="166" spans="1:16" s="328" customFormat="1" ht="13.5" customHeight="1">
      <c r="A166" s="378" t="s">
        <v>261</v>
      </c>
      <c r="B166" s="329" t="s">
        <v>774</v>
      </c>
      <c r="C166" s="328" t="s">
        <v>775</v>
      </c>
      <c r="D166" s="329"/>
      <c r="E166" s="329"/>
      <c r="F166" s="329">
        <v>28000</v>
      </c>
      <c r="G166" s="329"/>
      <c r="H166" s="329"/>
      <c r="I166" s="332">
        <f t="shared" si="26"/>
        <v>28000</v>
      </c>
      <c r="J166" s="329"/>
      <c r="K166" s="329"/>
      <c r="L166" s="329"/>
      <c r="M166" s="329"/>
      <c r="N166" s="329"/>
      <c r="O166" s="333">
        <f t="shared" si="27"/>
        <v>28000</v>
      </c>
      <c r="P166" s="331">
        <v>28000</v>
      </c>
    </row>
    <row r="167" spans="1:16" s="328" customFormat="1" ht="13.5" customHeight="1">
      <c r="A167" s="311" t="s">
        <v>263</v>
      </c>
      <c r="B167" s="329" t="s">
        <v>776</v>
      </c>
      <c r="C167" s="328" t="s">
        <v>777</v>
      </c>
      <c r="D167" s="329"/>
      <c r="E167" s="329"/>
      <c r="F167" s="329">
        <v>1300</v>
      </c>
      <c r="G167" s="329"/>
      <c r="H167" s="329"/>
      <c r="I167" s="332">
        <f t="shared" si="26"/>
        <v>1300</v>
      </c>
      <c r="J167" s="329"/>
      <c r="K167" s="329"/>
      <c r="L167" s="329"/>
      <c r="M167" s="329"/>
      <c r="N167" s="329"/>
      <c r="O167" s="333">
        <f t="shared" si="27"/>
        <v>1300</v>
      </c>
      <c r="P167" s="331">
        <v>1300</v>
      </c>
    </row>
    <row r="168" spans="1:16" s="328" customFormat="1" ht="13.5" customHeight="1">
      <c r="A168" s="328" t="s">
        <v>265</v>
      </c>
      <c r="B168" s="329" t="s">
        <v>778</v>
      </c>
      <c r="C168" s="328" t="s">
        <v>779</v>
      </c>
      <c r="F168" s="345">
        <v>4200</v>
      </c>
      <c r="I168" s="332">
        <f t="shared" si="26"/>
        <v>4200</v>
      </c>
      <c r="O168" s="333">
        <f t="shared" si="27"/>
        <v>4200</v>
      </c>
      <c r="P168" s="331">
        <v>4200</v>
      </c>
    </row>
    <row r="169" spans="1:16" s="328" customFormat="1" ht="13.5" customHeight="1">
      <c r="A169" s="378" t="s">
        <v>267</v>
      </c>
      <c r="B169" s="329" t="s">
        <v>780</v>
      </c>
      <c r="C169" s="328" t="s">
        <v>781</v>
      </c>
      <c r="D169" s="329">
        <v>24613</v>
      </c>
      <c r="E169" s="329">
        <v>7450</v>
      </c>
      <c r="F169" s="329">
        <v>7724</v>
      </c>
      <c r="G169" s="329"/>
      <c r="H169" s="329"/>
      <c r="I169" s="332">
        <f t="shared" si="26"/>
        <v>39787</v>
      </c>
      <c r="J169" s="329"/>
      <c r="K169" s="329"/>
      <c r="L169" s="329"/>
      <c r="M169" s="329"/>
      <c r="N169" s="329"/>
      <c r="O169" s="333">
        <f t="shared" si="27"/>
        <v>39787</v>
      </c>
      <c r="P169" s="331"/>
    </row>
    <row r="170" spans="1:16" s="328" customFormat="1" ht="13.5" customHeight="1">
      <c r="A170" s="328" t="s">
        <v>269</v>
      </c>
      <c r="B170" s="329" t="s">
        <v>782</v>
      </c>
      <c r="C170" s="328" t="s">
        <v>783</v>
      </c>
      <c r="D170" s="329">
        <v>2600</v>
      </c>
      <c r="E170" s="329">
        <v>400</v>
      </c>
      <c r="F170" s="329"/>
      <c r="G170" s="329"/>
      <c r="H170" s="329"/>
      <c r="I170" s="332">
        <f t="shared" si="26"/>
        <v>3000</v>
      </c>
      <c r="J170" s="329"/>
      <c r="K170" s="329"/>
      <c r="L170" s="329"/>
      <c r="M170" s="329"/>
      <c r="N170" s="329"/>
      <c r="O170" s="333">
        <f t="shared" si="27"/>
        <v>3000</v>
      </c>
      <c r="P170" s="331">
        <v>3000</v>
      </c>
    </row>
    <row r="171" spans="1:16" s="328" customFormat="1" ht="13.5" customHeight="1">
      <c r="A171" s="378" t="s">
        <v>272</v>
      </c>
      <c r="B171" s="329" t="s">
        <v>784</v>
      </c>
      <c r="C171" s="328" t="s">
        <v>785</v>
      </c>
      <c r="D171" s="329"/>
      <c r="E171" s="329"/>
      <c r="F171" s="329">
        <v>480</v>
      </c>
      <c r="G171" s="329"/>
      <c r="H171" s="329"/>
      <c r="I171" s="332">
        <f t="shared" si="26"/>
        <v>480</v>
      </c>
      <c r="J171" s="329"/>
      <c r="K171" s="329"/>
      <c r="L171" s="329"/>
      <c r="M171" s="329"/>
      <c r="N171" s="329"/>
      <c r="O171" s="333">
        <f t="shared" si="27"/>
        <v>480</v>
      </c>
      <c r="P171" s="331"/>
    </row>
    <row r="172" spans="1:16" s="328" customFormat="1" ht="13.5" customHeight="1">
      <c r="A172" s="328" t="s">
        <v>274</v>
      </c>
      <c r="B172" s="329" t="s">
        <v>786</v>
      </c>
      <c r="C172" s="328" t="s">
        <v>787</v>
      </c>
      <c r="D172" s="329"/>
      <c r="E172" s="329"/>
      <c r="F172" s="329">
        <v>2850</v>
      </c>
      <c r="G172" s="329"/>
      <c r="H172" s="329"/>
      <c r="I172" s="332">
        <f t="shared" si="26"/>
        <v>2850</v>
      </c>
      <c r="J172" s="329"/>
      <c r="K172" s="329"/>
      <c r="L172" s="329"/>
      <c r="M172" s="329"/>
      <c r="N172" s="329"/>
      <c r="O172" s="333">
        <f t="shared" si="27"/>
        <v>2850</v>
      </c>
      <c r="P172" s="331"/>
    </row>
    <row r="173" spans="1:16" s="328" customFormat="1" ht="13.5" customHeight="1">
      <c r="A173" s="378" t="s">
        <v>276</v>
      </c>
      <c r="B173" s="329" t="s">
        <v>788</v>
      </c>
      <c r="C173" s="328" t="s">
        <v>789</v>
      </c>
      <c r="D173" s="329"/>
      <c r="E173" s="329"/>
      <c r="F173" s="329">
        <v>1800</v>
      </c>
      <c r="G173" s="329"/>
      <c r="H173" s="329"/>
      <c r="I173" s="332">
        <f t="shared" si="26"/>
        <v>1800</v>
      </c>
      <c r="J173" s="329"/>
      <c r="K173" s="329"/>
      <c r="L173" s="329"/>
      <c r="M173" s="329"/>
      <c r="N173" s="329"/>
      <c r="O173" s="333">
        <f t="shared" si="27"/>
        <v>1800</v>
      </c>
      <c r="P173" s="331">
        <v>1800</v>
      </c>
    </row>
    <row r="174" spans="1:16" s="328" customFormat="1" ht="13.5" customHeight="1">
      <c r="A174" s="328" t="s">
        <v>278</v>
      </c>
      <c r="B174" s="329" t="s">
        <v>790</v>
      </c>
      <c r="C174" s="328" t="s">
        <v>791</v>
      </c>
      <c r="D174" s="329"/>
      <c r="E174" s="329"/>
      <c r="F174" s="329">
        <v>15000</v>
      </c>
      <c r="G174" s="329"/>
      <c r="H174" s="329"/>
      <c r="I174" s="332">
        <f t="shared" si="26"/>
        <v>15000</v>
      </c>
      <c r="J174" s="329"/>
      <c r="K174" s="329"/>
      <c r="L174" s="329"/>
      <c r="M174" s="329"/>
      <c r="N174" s="329"/>
      <c r="O174" s="332">
        <f t="shared" si="27"/>
        <v>15000</v>
      </c>
      <c r="P174" s="331"/>
    </row>
    <row r="175" spans="1:16" s="328" customFormat="1" ht="13.5" customHeight="1">
      <c r="A175" s="378" t="s">
        <v>280</v>
      </c>
      <c r="B175" s="329" t="s">
        <v>792</v>
      </c>
      <c r="C175" s="328" t="s">
        <v>793</v>
      </c>
      <c r="D175" s="329"/>
      <c r="E175" s="329"/>
      <c r="F175" s="329"/>
      <c r="G175" s="329"/>
      <c r="H175" s="329">
        <v>500</v>
      </c>
      <c r="I175" s="332">
        <f t="shared" si="26"/>
        <v>500</v>
      </c>
      <c r="J175" s="329"/>
      <c r="K175" s="329"/>
      <c r="L175" s="329"/>
      <c r="M175" s="329"/>
      <c r="N175" s="329"/>
      <c r="O175" s="333">
        <f t="shared" si="27"/>
        <v>500</v>
      </c>
      <c r="P175" s="331"/>
    </row>
    <row r="176" spans="1:16" s="328" customFormat="1" ht="13.5" customHeight="1">
      <c r="A176" s="328" t="s">
        <v>282</v>
      </c>
      <c r="B176" s="329" t="s">
        <v>794</v>
      </c>
      <c r="C176" s="328" t="s">
        <v>795</v>
      </c>
      <c r="D176" s="329"/>
      <c r="E176" s="329"/>
      <c r="F176" s="329"/>
      <c r="G176" s="329"/>
      <c r="H176" s="329">
        <v>3000</v>
      </c>
      <c r="I176" s="332">
        <f t="shared" si="26"/>
        <v>3000</v>
      </c>
      <c r="J176" s="329"/>
      <c r="K176" s="329"/>
      <c r="L176" s="329"/>
      <c r="M176" s="329"/>
      <c r="N176" s="329"/>
      <c r="O176" s="333">
        <f t="shared" si="27"/>
        <v>3000</v>
      </c>
      <c r="P176" s="331">
        <v>3000</v>
      </c>
    </row>
    <row r="177" spans="1:16" s="328" customFormat="1" ht="13.5" customHeight="1">
      <c r="A177" s="378" t="s">
        <v>754</v>
      </c>
      <c r="B177" s="329" t="s">
        <v>796</v>
      </c>
      <c r="C177" s="328" t="s">
        <v>797</v>
      </c>
      <c r="D177" s="329"/>
      <c r="E177" s="329"/>
      <c r="F177" s="329"/>
      <c r="G177" s="329"/>
      <c r="H177" s="329">
        <v>23000</v>
      </c>
      <c r="I177" s="332">
        <f t="shared" si="26"/>
        <v>23000</v>
      </c>
      <c r="J177" s="329"/>
      <c r="K177" s="329"/>
      <c r="L177" s="329"/>
      <c r="M177" s="329"/>
      <c r="N177" s="329"/>
      <c r="O177" s="333">
        <f t="shared" si="27"/>
        <v>23000</v>
      </c>
      <c r="P177" s="331">
        <v>23000</v>
      </c>
    </row>
    <row r="178" spans="1:16" s="328" customFormat="1" ht="13.5" customHeight="1">
      <c r="A178" s="328" t="s">
        <v>798</v>
      </c>
      <c r="B178" s="329" t="s">
        <v>799</v>
      </c>
      <c r="C178" s="328" t="s">
        <v>800</v>
      </c>
      <c r="D178" s="329"/>
      <c r="E178" s="329"/>
      <c r="F178" s="329"/>
      <c r="G178" s="329"/>
      <c r="H178" s="329">
        <v>55000</v>
      </c>
      <c r="I178" s="332">
        <f t="shared" si="26"/>
        <v>55000</v>
      </c>
      <c r="J178" s="329"/>
      <c r="K178" s="329"/>
      <c r="L178" s="329"/>
      <c r="M178" s="329"/>
      <c r="N178" s="329"/>
      <c r="O178" s="333">
        <f t="shared" si="27"/>
        <v>55000</v>
      </c>
      <c r="P178" s="331">
        <v>55000</v>
      </c>
    </row>
    <row r="179" spans="1:16" s="328" customFormat="1" ht="13.5" customHeight="1">
      <c r="A179" s="378" t="s">
        <v>801</v>
      </c>
      <c r="B179" s="329" t="s">
        <v>802</v>
      </c>
      <c r="C179" s="328" t="s">
        <v>803</v>
      </c>
      <c r="D179" s="329"/>
      <c r="E179" s="329"/>
      <c r="F179" s="329"/>
      <c r="G179" s="329"/>
      <c r="H179" s="329"/>
      <c r="I179" s="332">
        <f t="shared" si="26"/>
        <v>0</v>
      </c>
      <c r="J179" s="329"/>
      <c r="K179" s="329"/>
      <c r="L179" s="329">
        <v>7000</v>
      </c>
      <c r="M179" s="329"/>
      <c r="N179" s="329"/>
      <c r="O179" s="333">
        <f t="shared" si="27"/>
        <v>7000</v>
      </c>
      <c r="P179" s="331">
        <v>7000</v>
      </c>
    </row>
    <row r="180" spans="1:16" s="328" customFormat="1" ht="13.5" customHeight="1">
      <c r="A180" s="328" t="s">
        <v>804</v>
      </c>
      <c r="B180" s="329" t="s">
        <v>805</v>
      </c>
      <c r="C180" s="328" t="s">
        <v>806</v>
      </c>
      <c r="D180" s="329"/>
      <c r="E180" s="329"/>
      <c r="F180" s="329">
        <v>366831</v>
      </c>
      <c r="G180" s="329"/>
      <c r="H180" s="329"/>
      <c r="I180" s="332">
        <f t="shared" si="26"/>
        <v>366831</v>
      </c>
      <c r="J180" s="329">
        <v>17000</v>
      </c>
      <c r="K180" s="329">
        <v>10800</v>
      </c>
      <c r="L180" s="329">
        <v>31775</v>
      </c>
      <c r="M180" s="329"/>
      <c r="N180" s="329"/>
      <c r="O180" s="333">
        <f t="shared" si="27"/>
        <v>426406</v>
      </c>
      <c r="P180" s="331">
        <v>295696</v>
      </c>
    </row>
    <row r="181" spans="1:16" s="328" customFormat="1" ht="13.5" customHeight="1">
      <c r="A181" s="378" t="s">
        <v>807</v>
      </c>
      <c r="B181" s="329" t="s">
        <v>808</v>
      </c>
      <c r="C181" s="328" t="s">
        <v>809</v>
      </c>
      <c r="D181" s="329"/>
      <c r="E181" s="329"/>
      <c r="F181" s="329">
        <v>1275</v>
      </c>
      <c r="G181" s="329"/>
      <c r="H181" s="329"/>
      <c r="I181" s="332">
        <f t="shared" si="26"/>
        <v>1275</v>
      </c>
      <c r="J181" s="329">
        <v>3000</v>
      </c>
      <c r="K181" s="329"/>
      <c r="L181" s="329"/>
      <c r="M181" s="329"/>
      <c r="N181" s="329"/>
      <c r="O181" s="333">
        <f t="shared" si="27"/>
        <v>4275</v>
      </c>
      <c r="P181" s="331"/>
    </row>
    <row r="182" spans="1:16" s="328" customFormat="1" ht="13.5" customHeight="1">
      <c r="A182" s="328" t="s">
        <v>810</v>
      </c>
      <c r="B182" s="329" t="s">
        <v>811</v>
      </c>
      <c r="C182" s="328" t="s">
        <v>812</v>
      </c>
      <c r="D182" s="329"/>
      <c r="E182" s="329"/>
      <c r="F182" s="329">
        <v>9000</v>
      </c>
      <c r="G182" s="329"/>
      <c r="H182" s="329"/>
      <c r="I182" s="332">
        <f t="shared" si="26"/>
        <v>9000</v>
      </c>
      <c r="J182" s="329"/>
      <c r="K182" s="329"/>
      <c r="L182" s="329"/>
      <c r="M182" s="329"/>
      <c r="N182" s="329"/>
      <c r="O182" s="333">
        <f t="shared" si="27"/>
        <v>9000</v>
      </c>
      <c r="P182" s="331"/>
    </row>
    <row r="183" spans="1:16" s="328" customFormat="1" ht="13.5" customHeight="1">
      <c r="A183" s="378" t="s">
        <v>813</v>
      </c>
      <c r="B183" s="329" t="s">
        <v>814</v>
      </c>
      <c r="C183" s="328" t="s">
        <v>815</v>
      </c>
      <c r="D183" s="329"/>
      <c r="E183" s="329"/>
      <c r="F183" s="329">
        <v>2000</v>
      </c>
      <c r="G183" s="329"/>
      <c r="H183" s="329"/>
      <c r="I183" s="332">
        <f t="shared" si="26"/>
        <v>2000</v>
      </c>
      <c r="J183" s="329"/>
      <c r="K183" s="329"/>
      <c r="L183" s="329"/>
      <c r="M183" s="329"/>
      <c r="N183" s="329"/>
      <c r="O183" s="333">
        <f t="shared" si="27"/>
        <v>2000</v>
      </c>
      <c r="P183" s="331"/>
    </row>
    <row r="184" spans="1:16" s="328" customFormat="1" ht="13.5" customHeight="1">
      <c r="A184" s="328" t="s">
        <v>816</v>
      </c>
      <c r="B184" s="329" t="s">
        <v>817</v>
      </c>
      <c r="C184" s="328" t="s">
        <v>818</v>
      </c>
      <c r="D184" s="329"/>
      <c r="E184" s="329"/>
      <c r="F184" s="329">
        <v>13000</v>
      </c>
      <c r="G184" s="329"/>
      <c r="H184" s="329"/>
      <c r="I184" s="332">
        <f t="shared" si="26"/>
        <v>13000</v>
      </c>
      <c r="J184" s="329">
        <v>24000</v>
      </c>
      <c r="K184" s="329"/>
      <c r="L184" s="329"/>
      <c r="M184" s="329"/>
      <c r="N184" s="329"/>
      <c r="O184" s="333">
        <f t="shared" si="27"/>
        <v>37000</v>
      </c>
      <c r="P184" s="331">
        <v>37000</v>
      </c>
    </row>
    <row r="185" spans="1:16" s="328" customFormat="1" ht="13.5" customHeight="1">
      <c r="A185" s="378" t="s">
        <v>819</v>
      </c>
      <c r="B185" s="329" t="s">
        <v>820</v>
      </c>
      <c r="C185" s="328" t="s">
        <v>821</v>
      </c>
      <c r="D185" s="329"/>
      <c r="E185" s="329"/>
      <c r="F185" s="329">
        <v>17100</v>
      </c>
      <c r="G185" s="329"/>
      <c r="H185" s="329"/>
      <c r="I185" s="332">
        <f t="shared" si="26"/>
        <v>17100</v>
      </c>
      <c r="J185" s="329"/>
      <c r="K185" s="329"/>
      <c r="L185" s="329"/>
      <c r="M185" s="329"/>
      <c r="N185" s="329"/>
      <c r="O185" s="333">
        <f t="shared" si="27"/>
        <v>17100</v>
      </c>
      <c r="P185" s="331">
        <v>17100</v>
      </c>
    </row>
    <row r="186" spans="1:16" s="328" customFormat="1" ht="13.5" customHeight="1">
      <c r="A186" s="328" t="s">
        <v>822</v>
      </c>
      <c r="B186" s="329" t="s">
        <v>823</v>
      </c>
      <c r="C186" s="328" t="s">
        <v>824</v>
      </c>
      <c r="D186" s="329"/>
      <c r="E186" s="329"/>
      <c r="F186" s="329">
        <v>4750</v>
      </c>
      <c r="G186" s="329"/>
      <c r="H186" s="329"/>
      <c r="I186" s="332">
        <f t="shared" si="26"/>
        <v>4750</v>
      </c>
      <c r="J186" s="329"/>
      <c r="K186" s="329"/>
      <c r="L186" s="329"/>
      <c r="M186" s="329"/>
      <c r="N186" s="329"/>
      <c r="O186" s="333">
        <f t="shared" si="27"/>
        <v>4750</v>
      </c>
      <c r="P186" s="331">
        <v>4750</v>
      </c>
    </row>
    <row r="187" spans="1:16" s="328" customFormat="1" ht="13.5" customHeight="1">
      <c r="A187" s="378" t="s">
        <v>825</v>
      </c>
      <c r="B187" s="329" t="s">
        <v>826</v>
      </c>
      <c r="C187" s="328" t="s">
        <v>827</v>
      </c>
      <c r="D187" s="329"/>
      <c r="E187" s="329"/>
      <c r="F187" s="329"/>
      <c r="G187" s="329"/>
      <c r="H187" s="329"/>
      <c r="I187" s="332">
        <f t="shared" si="26"/>
        <v>0</v>
      </c>
      <c r="J187" s="329">
        <v>40000</v>
      </c>
      <c r="K187" s="329"/>
      <c r="L187" s="329"/>
      <c r="M187" s="329"/>
      <c r="N187" s="329"/>
      <c r="O187" s="333">
        <f t="shared" si="27"/>
        <v>40000</v>
      </c>
      <c r="P187" s="331"/>
    </row>
    <row r="188" spans="1:16" s="328" customFormat="1" ht="13.5" customHeight="1">
      <c r="A188" s="328" t="s">
        <v>828</v>
      </c>
      <c r="B188" s="329" t="s">
        <v>829</v>
      </c>
      <c r="C188" s="328" t="s">
        <v>830</v>
      </c>
      <c r="D188" s="329"/>
      <c r="E188" s="329"/>
      <c r="F188" s="329"/>
      <c r="G188" s="329"/>
      <c r="H188" s="329"/>
      <c r="I188" s="332">
        <f t="shared" si="26"/>
        <v>0</v>
      </c>
      <c r="J188" s="329">
        <v>9000</v>
      </c>
      <c r="K188" s="329"/>
      <c r="L188" s="329"/>
      <c r="M188" s="329"/>
      <c r="N188" s="329"/>
      <c r="O188" s="333">
        <f t="shared" si="27"/>
        <v>9000</v>
      </c>
      <c r="P188" s="331">
        <v>9000</v>
      </c>
    </row>
    <row r="189" spans="1:16" s="328" customFormat="1" ht="13.5" customHeight="1">
      <c r="A189" s="378" t="s">
        <v>831</v>
      </c>
      <c r="B189" s="329" t="s">
        <v>832</v>
      </c>
      <c r="C189" s="328" t="s">
        <v>833</v>
      </c>
      <c r="D189" s="329"/>
      <c r="E189" s="329"/>
      <c r="F189" s="329">
        <v>950</v>
      </c>
      <c r="G189" s="329"/>
      <c r="H189" s="329"/>
      <c r="I189" s="332">
        <f t="shared" si="26"/>
        <v>950</v>
      </c>
      <c r="J189" s="329"/>
      <c r="K189" s="329"/>
      <c r="L189" s="329"/>
      <c r="M189" s="329"/>
      <c r="N189" s="329"/>
      <c r="O189" s="333">
        <f t="shared" si="27"/>
        <v>950</v>
      </c>
      <c r="P189" s="331">
        <v>950</v>
      </c>
    </row>
    <row r="190" spans="1:16" s="328" customFormat="1" ht="13.5" customHeight="1">
      <c r="A190" s="328" t="s">
        <v>834</v>
      </c>
      <c r="B190" s="329" t="s">
        <v>835</v>
      </c>
      <c r="C190" s="328" t="s">
        <v>836</v>
      </c>
      <c r="D190" s="329"/>
      <c r="E190" s="329"/>
      <c r="F190" s="329"/>
      <c r="G190" s="329"/>
      <c r="H190" s="329"/>
      <c r="I190" s="332"/>
      <c r="J190" s="329">
        <v>5000</v>
      </c>
      <c r="K190" s="329"/>
      <c r="L190" s="329"/>
      <c r="M190" s="329"/>
      <c r="N190" s="329"/>
      <c r="O190" s="333">
        <f t="shared" si="27"/>
        <v>5000</v>
      </c>
      <c r="P190" s="331"/>
    </row>
    <row r="191" spans="1:16" s="328" customFormat="1" ht="13.5" customHeight="1">
      <c r="A191" s="378" t="s">
        <v>837</v>
      </c>
      <c r="B191" s="329" t="s">
        <v>838</v>
      </c>
      <c r="C191" s="328" t="s">
        <v>839</v>
      </c>
      <c r="D191" s="329"/>
      <c r="E191" s="329"/>
      <c r="F191" s="329"/>
      <c r="G191" s="329"/>
      <c r="H191" s="329"/>
      <c r="I191" s="332"/>
      <c r="J191" s="329">
        <v>10000</v>
      </c>
      <c r="K191" s="329"/>
      <c r="L191" s="329"/>
      <c r="M191" s="329"/>
      <c r="N191" s="329"/>
      <c r="O191" s="333">
        <f aca="true" t="shared" si="28" ref="O191:O222">SUM(I191:N191)</f>
        <v>10000</v>
      </c>
      <c r="P191" s="331"/>
    </row>
    <row r="192" spans="1:16" s="328" customFormat="1" ht="13.5" customHeight="1">
      <c r="A192" s="328" t="s">
        <v>840</v>
      </c>
      <c r="B192" s="329" t="s">
        <v>841</v>
      </c>
      <c r="C192" s="328" t="s">
        <v>842</v>
      </c>
      <c r="D192" s="329"/>
      <c r="E192" s="329"/>
      <c r="F192" s="329"/>
      <c r="G192" s="329"/>
      <c r="H192" s="329"/>
      <c r="I192" s="332">
        <f aca="true" t="shared" si="29" ref="I192:I204">SUM(D192:H192)</f>
        <v>0</v>
      </c>
      <c r="J192" s="329"/>
      <c r="K192" s="329">
        <v>20000</v>
      </c>
      <c r="L192" s="329"/>
      <c r="M192" s="329"/>
      <c r="N192" s="329"/>
      <c r="O192" s="333">
        <f t="shared" si="28"/>
        <v>20000</v>
      </c>
      <c r="P192" s="331">
        <v>20000</v>
      </c>
    </row>
    <row r="193" spans="1:16" s="328" customFormat="1" ht="13.5" customHeight="1">
      <c r="A193" s="378" t="s">
        <v>843</v>
      </c>
      <c r="B193" s="329" t="s">
        <v>844</v>
      </c>
      <c r="C193" s="328" t="s">
        <v>845</v>
      </c>
      <c r="D193" s="329"/>
      <c r="E193" s="329"/>
      <c r="F193" s="329"/>
      <c r="G193" s="329"/>
      <c r="H193" s="329"/>
      <c r="I193" s="332">
        <f t="shared" si="29"/>
        <v>0</v>
      </c>
      <c r="J193" s="329"/>
      <c r="K193" s="329">
        <v>18000</v>
      </c>
      <c r="L193" s="329"/>
      <c r="M193" s="329"/>
      <c r="N193" s="329"/>
      <c r="O193" s="333">
        <f t="shared" si="28"/>
        <v>18000</v>
      </c>
      <c r="P193" s="331">
        <v>18000</v>
      </c>
    </row>
    <row r="194" spans="1:16" s="328" customFormat="1" ht="13.5" customHeight="1">
      <c r="A194" s="328" t="s">
        <v>846</v>
      </c>
      <c r="B194" s="329" t="s">
        <v>847</v>
      </c>
      <c r="C194" s="328" t="s">
        <v>848</v>
      </c>
      <c r="D194" s="329"/>
      <c r="E194" s="329"/>
      <c r="F194" s="329"/>
      <c r="G194" s="329"/>
      <c r="H194" s="329"/>
      <c r="I194" s="332">
        <f t="shared" si="29"/>
        <v>0</v>
      </c>
      <c r="J194" s="329"/>
      <c r="K194" s="329">
        <v>3000</v>
      </c>
      <c r="L194" s="329"/>
      <c r="M194" s="329"/>
      <c r="N194" s="329"/>
      <c r="O194" s="333">
        <f t="shared" si="28"/>
        <v>3000</v>
      </c>
      <c r="P194" s="331">
        <v>3000</v>
      </c>
    </row>
    <row r="195" spans="1:16" s="328" customFormat="1" ht="13.5" customHeight="1">
      <c r="A195" s="378" t="s">
        <v>849</v>
      </c>
      <c r="B195" s="329" t="s">
        <v>850</v>
      </c>
      <c r="C195" s="328" t="s">
        <v>851</v>
      </c>
      <c r="D195" s="329"/>
      <c r="E195" s="329"/>
      <c r="F195" s="329"/>
      <c r="G195" s="329"/>
      <c r="H195" s="329"/>
      <c r="I195" s="332">
        <f t="shared" si="29"/>
        <v>0</v>
      </c>
      <c r="J195" s="329"/>
      <c r="K195" s="329">
        <v>57552</v>
      </c>
      <c r="L195" s="329"/>
      <c r="M195" s="329"/>
      <c r="N195" s="329"/>
      <c r="O195" s="333">
        <f t="shared" si="28"/>
        <v>57552</v>
      </c>
      <c r="P195" s="331">
        <v>57552</v>
      </c>
    </row>
    <row r="196" spans="1:16" s="328" customFormat="1" ht="13.5" customHeight="1">
      <c r="A196" s="328" t="s">
        <v>852</v>
      </c>
      <c r="B196" s="329" t="s">
        <v>853</v>
      </c>
      <c r="C196" s="328" t="s">
        <v>854</v>
      </c>
      <c r="D196" s="329"/>
      <c r="E196" s="329"/>
      <c r="F196" s="329"/>
      <c r="G196" s="329"/>
      <c r="H196" s="329"/>
      <c r="I196" s="332">
        <f t="shared" si="29"/>
        <v>0</v>
      </c>
      <c r="J196" s="329"/>
      <c r="K196" s="329">
        <v>10000</v>
      </c>
      <c r="L196" s="329"/>
      <c r="M196" s="329"/>
      <c r="N196" s="329"/>
      <c r="O196" s="333">
        <f t="shared" si="28"/>
        <v>10000</v>
      </c>
      <c r="P196" s="331">
        <v>10000</v>
      </c>
    </row>
    <row r="197" spans="1:16" s="328" customFormat="1" ht="13.5" customHeight="1">
      <c r="A197" s="378" t="s">
        <v>855</v>
      </c>
      <c r="B197" s="329" t="s">
        <v>856</v>
      </c>
      <c r="C197" s="328" t="s">
        <v>857</v>
      </c>
      <c r="D197" s="329"/>
      <c r="E197" s="329"/>
      <c r="F197" s="329"/>
      <c r="G197" s="329"/>
      <c r="H197" s="329"/>
      <c r="I197" s="332">
        <f t="shared" si="29"/>
        <v>0</v>
      </c>
      <c r="J197" s="329"/>
      <c r="K197" s="329">
        <v>10000</v>
      </c>
      <c r="L197" s="329"/>
      <c r="M197" s="329"/>
      <c r="N197" s="329"/>
      <c r="O197" s="333">
        <f t="shared" si="28"/>
        <v>10000</v>
      </c>
      <c r="P197" s="331">
        <v>10000</v>
      </c>
    </row>
    <row r="198" spans="1:16" s="328" customFormat="1" ht="13.5" customHeight="1">
      <c r="A198" s="328" t="s">
        <v>858</v>
      </c>
      <c r="B198" s="329" t="s">
        <v>859</v>
      </c>
      <c r="C198" s="328" t="s">
        <v>860</v>
      </c>
      <c r="D198" s="329"/>
      <c r="E198" s="329"/>
      <c r="F198" s="329"/>
      <c r="G198" s="329"/>
      <c r="H198" s="329"/>
      <c r="I198" s="332">
        <f t="shared" si="29"/>
        <v>0</v>
      </c>
      <c r="J198" s="329"/>
      <c r="K198" s="329">
        <v>10000</v>
      </c>
      <c r="L198" s="329"/>
      <c r="M198" s="329"/>
      <c r="N198" s="329"/>
      <c r="O198" s="333">
        <f t="shared" si="28"/>
        <v>10000</v>
      </c>
      <c r="P198" s="331">
        <v>10000</v>
      </c>
    </row>
    <row r="199" spans="1:16" s="328" customFormat="1" ht="13.5" customHeight="1">
      <c r="A199" s="378" t="s">
        <v>861</v>
      </c>
      <c r="B199" s="329" t="s">
        <v>862</v>
      </c>
      <c r="C199" s="328" t="s">
        <v>863</v>
      </c>
      <c r="D199" s="329"/>
      <c r="E199" s="329"/>
      <c r="F199" s="329"/>
      <c r="G199" s="329"/>
      <c r="H199" s="329"/>
      <c r="I199" s="332">
        <f t="shared" si="29"/>
        <v>0</v>
      </c>
      <c r="J199" s="329"/>
      <c r="K199" s="329">
        <v>32000</v>
      </c>
      <c r="L199" s="329"/>
      <c r="M199" s="329"/>
      <c r="N199" s="329"/>
      <c r="O199" s="333">
        <f t="shared" si="28"/>
        <v>32000</v>
      </c>
      <c r="P199" s="331">
        <v>32000</v>
      </c>
    </row>
    <row r="200" spans="1:16" s="328" customFormat="1" ht="13.5" customHeight="1">
      <c r="A200" s="328" t="s">
        <v>864</v>
      </c>
      <c r="B200" s="329" t="s">
        <v>865</v>
      </c>
      <c r="C200" s="328" t="s">
        <v>866</v>
      </c>
      <c r="D200" s="329"/>
      <c r="E200" s="329"/>
      <c r="F200" s="329"/>
      <c r="G200" s="329"/>
      <c r="H200" s="329"/>
      <c r="I200" s="332">
        <f t="shared" si="29"/>
        <v>0</v>
      </c>
      <c r="J200" s="329">
        <v>18000</v>
      </c>
      <c r="K200" s="329"/>
      <c r="L200" s="329"/>
      <c r="M200" s="329"/>
      <c r="N200" s="329"/>
      <c r="O200" s="333">
        <f t="shared" si="28"/>
        <v>18000</v>
      </c>
      <c r="P200" s="331">
        <v>18000</v>
      </c>
    </row>
    <row r="201" spans="1:16" s="328" customFormat="1" ht="13.5" customHeight="1">
      <c r="A201" s="378" t="s">
        <v>867</v>
      </c>
      <c r="B201" s="329" t="s">
        <v>868</v>
      </c>
      <c r="C201" s="328" t="s">
        <v>869</v>
      </c>
      <c r="D201" s="329"/>
      <c r="E201" s="329"/>
      <c r="F201" s="329"/>
      <c r="G201" s="329"/>
      <c r="H201" s="329"/>
      <c r="I201" s="332">
        <f t="shared" si="29"/>
        <v>0</v>
      </c>
      <c r="J201" s="329">
        <v>15000</v>
      </c>
      <c r="K201" s="329"/>
      <c r="L201" s="329"/>
      <c r="M201" s="329"/>
      <c r="N201" s="329"/>
      <c r="O201" s="333">
        <f t="shared" si="28"/>
        <v>15000</v>
      </c>
      <c r="P201" s="331">
        <v>15000</v>
      </c>
    </row>
    <row r="202" spans="1:16" s="328" customFormat="1" ht="13.5" customHeight="1">
      <c r="A202" s="378" t="s">
        <v>870</v>
      </c>
      <c r="B202" s="329" t="s">
        <v>871</v>
      </c>
      <c r="C202" s="328" t="s">
        <v>872</v>
      </c>
      <c r="D202" s="329"/>
      <c r="E202" s="329"/>
      <c r="F202" s="329"/>
      <c r="G202" s="329"/>
      <c r="H202" s="329"/>
      <c r="I202" s="332">
        <f t="shared" si="29"/>
        <v>0</v>
      </c>
      <c r="J202" s="329">
        <v>10000</v>
      </c>
      <c r="K202" s="329"/>
      <c r="L202" s="329"/>
      <c r="M202" s="329"/>
      <c r="N202" s="329"/>
      <c r="O202" s="333">
        <f t="shared" si="28"/>
        <v>10000</v>
      </c>
      <c r="P202" s="331">
        <v>10000</v>
      </c>
    </row>
    <row r="203" spans="1:16" s="328" customFormat="1" ht="13.5" customHeight="1">
      <c r="A203" s="328" t="s">
        <v>873</v>
      </c>
      <c r="B203" s="329" t="s">
        <v>874</v>
      </c>
      <c r="C203" s="328" t="s">
        <v>875</v>
      </c>
      <c r="D203" s="329"/>
      <c r="E203" s="329"/>
      <c r="F203" s="329"/>
      <c r="G203" s="329"/>
      <c r="H203" s="329"/>
      <c r="I203" s="332">
        <f t="shared" si="29"/>
        <v>0</v>
      </c>
      <c r="J203" s="329">
        <v>18000</v>
      </c>
      <c r="K203" s="329"/>
      <c r="L203" s="329"/>
      <c r="M203" s="329"/>
      <c r="N203" s="329"/>
      <c r="O203" s="333">
        <f t="shared" si="28"/>
        <v>18000</v>
      </c>
      <c r="P203" s="331">
        <v>18000</v>
      </c>
    </row>
    <row r="204" spans="1:16" s="380" customFormat="1" ht="13.5" customHeight="1">
      <c r="A204" s="378" t="s">
        <v>876</v>
      </c>
      <c r="B204" s="379" t="s">
        <v>877</v>
      </c>
      <c r="C204" s="380" t="s">
        <v>878</v>
      </c>
      <c r="D204" s="379"/>
      <c r="E204" s="379"/>
      <c r="F204" s="379"/>
      <c r="G204" s="379"/>
      <c r="H204" s="379"/>
      <c r="I204" s="381">
        <f t="shared" si="29"/>
        <v>0</v>
      </c>
      <c r="J204" s="379">
        <v>2000</v>
      </c>
      <c r="K204" s="379"/>
      <c r="L204" s="379"/>
      <c r="M204" s="379"/>
      <c r="N204" s="379"/>
      <c r="O204" s="333">
        <f t="shared" si="28"/>
        <v>2000</v>
      </c>
      <c r="P204" s="382">
        <v>2000</v>
      </c>
    </row>
    <row r="205" spans="1:16" s="380" customFormat="1" ht="13.5" customHeight="1">
      <c r="A205" s="378" t="s">
        <v>879</v>
      </c>
      <c r="B205" s="379" t="s">
        <v>880</v>
      </c>
      <c r="C205" s="380" t="s">
        <v>881</v>
      </c>
      <c r="D205" s="379"/>
      <c r="E205" s="379"/>
      <c r="F205" s="379"/>
      <c r="G205" s="379"/>
      <c r="H205" s="379"/>
      <c r="I205" s="381"/>
      <c r="J205" s="379">
        <v>7500</v>
      </c>
      <c r="K205" s="379"/>
      <c r="L205" s="379"/>
      <c r="M205" s="379"/>
      <c r="N205" s="379"/>
      <c r="O205" s="333">
        <f t="shared" si="28"/>
        <v>7500</v>
      </c>
      <c r="P205" s="382"/>
    </row>
    <row r="206" spans="1:16" s="380" customFormat="1" ht="13.5" customHeight="1">
      <c r="A206" s="328" t="s">
        <v>882</v>
      </c>
      <c r="B206" s="379" t="s">
        <v>883</v>
      </c>
      <c r="C206" s="380" t="s">
        <v>884</v>
      </c>
      <c r="D206" s="379"/>
      <c r="E206" s="379"/>
      <c r="F206" s="379"/>
      <c r="G206" s="379"/>
      <c r="H206" s="379"/>
      <c r="I206" s="381"/>
      <c r="J206" s="379">
        <v>3000</v>
      </c>
      <c r="K206" s="379"/>
      <c r="L206" s="379"/>
      <c r="M206" s="379"/>
      <c r="N206" s="379"/>
      <c r="O206" s="333">
        <f t="shared" si="28"/>
        <v>3000</v>
      </c>
      <c r="P206" s="382">
        <v>3000</v>
      </c>
    </row>
    <row r="207" spans="1:16" s="328" customFormat="1" ht="13.5" customHeight="1">
      <c r="A207" s="378" t="s">
        <v>885</v>
      </c>
      <c r="B207" s="329" t="s">
        <v>886</v>
      </c>
      <c r="C207" s="328" t="s">
        <v>887</v>
      </c>
      <c r="D207" s="329"/>
      <c r="E207" s="329"/>
      <c r="F207" s="329"/>
      <c r="G207" s="329"/>
      <c r="H207" s="329"/>
      <c r="I207" s="332">
        <f>SUM(D207:H207)</f>
        <v>0</v>
      </c>
      <c r="J207" s="329">
        <v>10000</v>
      </c>
      <c r="K207" s="329"/>
      <c r="L207" s="329"/>
      <c r="M207" s="329"/>
      <c r="N207" s="329"/>
      <c r="O207" s="333">
        <f t="shared" si="28"/>
        <v>10000</v>
      </c>
      <c r="P207" s="331"/>
    </row>
    <row r="208" spans="1:16" s="328" customFormat="1" ht="13.5" customHeight="1">
      <c r="A208" s="378" t="s">
        <v>888</v>
      </c>
      <c r="B208" s="329" t="s">
        <v>889</v>
      </c>
      <c r="C208" s="328" t="s">
        <v>890</v>
      </c>
      <c r="D208" s="329"/>
      <c r="E208" s="329"/>
      <c r="F208" s="329"/>
      <c r="G208" s="329"/>
      <c r="H208" s="329"/>
      <c r="I208" s="332">
        <f>SUM(D208:H208)</f>
        <v>0</v>
      </c>
      <c r="J208" s="329">
        <v>45000</v>
      </c>
      <c r="K208" s="329"/>
      <c r="L208" s="329"/>
      <c r="M208" s="329"/>
      <c r="N208" s="329"/>
      <c r="O208" s="333">
        <f t="shared" si="28"/>
        <v>45000</v>
      </c>
      <c r="P208" s="331"/>
    </row>
    <row r="209" spans="1:16" s="328" customFormat="1" ht="13.5" customHeight="1">
      <c r="A209" s="328" t="s">
        <v>891</v>
      </c>
      <c r="B209" s="329" t="s">
        <v>892</v>
      </c>
      <c r="C209" s="328" t="s">
        <v>893</v>
      </c>
      <c r="D209" s="329"/>
      <c r="E209" s="329"/>
      <c r="F209" s="329"/>
      <c r="G209" s="329"/>
      <c r="H209" s="329"/>
      <c r="I209" s="332">
        <f>SUM(D209:H209)</f>
        <v>0</v>
      </c>
      <c r="J209" s="329">
        <v>3000</v>
      </c>
      <c r="K209" s="329"/>
      <c r="L209" s="329"/>
      <c r="M209" s="329"/>
      <c r="N209" s="329"/>
      <c r="O209" s="333">
        <f t="shared" si="28"/>
        <v>3000</v>
      </c>
      <c r="P209" s="331">
        <v>3000</v>
      </c>
    </row>
    <row r="210" spans="1:16" s="328" customFormat="1" ht="13.5" customHeight="1">
      <c r="A210" s="378" t="s">
        <v>894</v>
      </c>
      <c r="B210" s="329" t="s">
        <v>895</v>
      </c>
      <c r="C210" s="328" t="s">
        <v>896</v>
      </c>
      <c r="D210" s="329"/>
      <c r="E210" s="329"/>
      <c r="F210" s="329"/>
      <c r="G210" s="329"/>
      <c r="H210" s="329"/>
      <c r="I210" s="332"/>
      <c r="J210" s="329">
        <v>400</v>
      </c>
      <c r="K210" s="329"/>
      <c r="L210" s="329"/>
      <c r="M210" s="329"/>
      <c r="N210" s="329"/>
      <c r="O210" s="333">
        <f t="shared" si="28"/>
        <v>400</v>
      </c>
      <c r="P210" s="331">
        <v>400</v>
      </c>
    </row>
    <row r="211" spans="1:16" s="328" customFormat="1" ht="13.5" customHeight="1">
      <c r="A211" s="378" t="s">
        <v>897</v>
      </c>
      <c r="B211" s="329" t="s">
        <v>898</v>
      </c>
      <c r="C211" s="328" t="s">
        <v>899</v>
      </c>
      <c r="D211" s="329"/>
      <c r="E211" s="329"/>
      <c r="F211" s="329"/>
      <c r="G211" s="329"/>
      <c r="H211" s="329"/>
      <c r="I211" s="332"/>
      <c r="J211" s="329">
        <v>2000</v>
      </c>
      <c r="K211" s="329"/>
      <c r="L211" s="329"/>
      <c r="M211" s="329"/>
      <c r="N211" s="329"/>
      <c r="O211" s="333">
        <f t="shared" si="28"/>
        <v>2000</v>
      </c>
      <c r="P211" s="331">
        <v>2000</v>
      </c>
    </row>
    <row r="212" spans="1:16" s="328" customFormat="1" ht="13.5" customHeight="1">
      <c r="A212" s="328" t="s">
        <v>900</v>
      </c>
      <c r="B212" s="329" t="s">
        <v>901</v>
      </c>
      <c r="C212" s="328" t="s">
        <v>902</v>
      </c>
      <c r="D212" s="329"/>
      <c r="E212" s="329"/>
      <c r="F212" s="329"/>
      <c r="G212" s="329"/>
      <c r="H212" s="329"/>
      <c r="I212" s="332"/>
      <c r="J212" s="329">
        <v>208350</v>
      </c>
      <c r="K212" s="329"/>
      <c r="L212" s="329"/>
      <c r="M212" s="329"/>
      <c r="N212" s="329"/>
      <c r="O212" s="333">
        <f t="shared" si="28"/>
        <v>208350</v>
      </c>
      <c r="P212" s="331">
        <v>208350</v>
      </c>
    </row>
    <row r="213" spans="1:16" s="328" customFormat="1" ht="13.5" customHeight="1">
      <c r="A213" s="378" t="s">
        <v>903</v>
      </c>
      <c r="B213" s="329" t="s">
        <v>904</v>
      </c>
      <c r="C213" s="328" t="s">
        <v>905</v>
      </c>
      <c r="D213" s="329"/>
      <c r="E213" s="329"/>
      <c r="F213" s="329"/>
      <c r="G213" s="329"/>
      <c r="H213" s="329"/>
      <c r="I213" s="332"/>
      <c r="J213" s="329">
        <v>30000</v>
      </c>
      <c r="K213" s="329"/>
      <c r="L213" s="329"/>
      <c r="M213" s="329"/>
      <c r="N213" s="329"/>
      <c r="O213" s="333">
        <f t="shared" si="28"/>
        <v>30000</v>
      </c>
      <c r="P213" s="331">
        <v>30000</v>
      </c>
    </row>
    <row r="214" spans="1:16" s="328" customFormat="1" ht="13.5" customHeight="1">
      <c r="A214" s="378" t="s">
        <v>906</v>
      </c>
      <c r="B214" s="329" t="s">
        <v>907</v>
      </c>
      <c r="C214" s="328" t="s">
        <v>908</v>
      </c>
      <c r="D214" s="329">
        <v>1000</v>
      </c>
      <c r="E214" s="329">
        <v>300</v>
      </c>
      <c r="F214" s="329">
        <v>9300</v>
      </c>
      <c r="G214" s="329"/>
      <c r="H214" s="329"/>
      <c r="I214" s="332">
        <f>SUM(D214:H214)</f>
        <v>10600</v>
      </c>
      <c r="J214" s="329"/>
      <c r="K214" s="329"/>
      <c r="L214" s="329"/>
      <c r="M214" s="329"/>
      <c r="N214" s="329"/>
      <c r="O214" s="333">
        <f t="shared" si="28"/>
        <v>10600</v>
      </c>
      <c r="P214" s="331"/>
    </row>
    <row r="215" spans="1:16" s="328" customFormat="1" ht="13.5" customHeight="1">
      <c r="A215" s="328" t="s">
        <v>909</v>
      </c>
      <c r="B215" s="329" t="s">
        <v>910</v>
      </c>
      <c r="C215" s="328" t="s">
        <v>911</v>
      </c>
      <c r="D215" s="329"/>
      <c r="E215" s="329"/>
      <c r="F215" s="329"/>
      <c r="G215" s="329"/>
      <c r="H215" s="329"/>
      <c r="I215" s="332">
        <f>SUM(D215:H215)</f>
        <v>0</v>
      </c>
      <c r="J215" s="329"/>
      <c r="K215" s="329"/>
      <c r="L215" s="329">
        <v>10000</v>
      </c>
      <c r="M215" s="329"/>
      <c r="N215" s="329"/>
      <c r="O215" s="333">
        <f t="shared" si="28"/>
        <v>10000</v>
      </c>
      <c r="P215" s="331"/>
    </row>
    <row r="216" spans="1:16" s="328" customFormat="1" ht="13.5" customHeight="1">
      <c r="A216" s="378" t="s">
        <v>912</v>
      </c>
      <c r="B216" s="329" t="s">
        <v>913</v>
      </c>
      <c r="C216" s="328" t="s">
        <v>914</v>
      </c>
      <c r="D216" s="329"/>
      <c r="E216" s="329"/>
      <c r="F216" s="329"/>
      <c r="G216" s="329"/>
      <c r="H216" s="329"/>
      <c r="I216" s="332">
        <f>SUM(D216:H216)</f>
        <v>0</v>
      </c>
      <c r="J216" s="329"/>
      <c r="K216" s="329"/>
      <c r="L216" s="329">
        <v>79800</v>
      </c>
      <c r="M216" s="329"/>
      <c r="N216" s="329"/>
      <c r="O216" s="333">
        <f t="shared" si="28"/>
        <v>79800</v>
      </c>
      <c r="P216" s="331">
        <v>79800</v>
      </c>
    </row>
    <row r="217" spans="1:16" s="328" customFormat="1" ht="13.5" customHeight="1">
      <c r="A217" s="378" t="s">
        <v>915</v>
      </c>
      <c r="B217" s="329" t="s">
        <v>916</v>
      </c>
      <c r="C217" s="328" t="s">
        <v>689</v>
      </c>
      <c r="D217" s="329"/>
      <c r="E217" s="329"/>
      <c r="F217" s="329"/>
      <c r="G217" s="329"/>
      <c r="H217" s="329"/>
      <c r="I217" s="332"/>
      <c r="J217" s="329"/>
      <c r="K217" s="329"/>
      <c r="L217" s="329"/>
      <c r="M217" s="329">
        <v>51528</v>
      </c>
      <c r="N217" s="329"/>
      <c r="O217" s="333">
        <f t="shared" si="28"/>
        <v>51528</v>
      </c>
      <c r="P217" s="331"/>
    </row>
    <row r="218" spans="1:16" s="328" customFormat="1" ht="13.5" customHeight="1">
      <c r="A218" s="328" t="s">
        <v>917</v>
      </c>
      <c r="B218" s="329" t="s">
        <v>918</v>
      </c>
      <c r="C218" s="328" t="s">
        <v>691</v>
      </c>
      <c r="D218" s="329"/>
      <c r="E218" s="329"/>
      <c r="F218" s="329">
        <v>19746</v>
      </c>
      <c r="G218" s="329"/>
      <c r="H218" s="329"/>
      <c r="I218" s="332">
        <f aca="true" t="shared" si="30" ref="I218:I223">SUM(D218:H218)</f>
        <v>19746</v>
      </c>
      <c r="J218" s="329"/>
      <c r="K218" s="329"/>
      <c r="L218" s="329"/>
      <c r="M218" s="329"/>
      <c r="N218" s="329"/>
      <c r="O218" s="333">
        <f t="shared" si="28"/>
        <v>19746</v>
      </c>
      <c r="P218" s="331"/>
    </row>
    <row r="219" spans="1:16" s="328" customFormat="1" ht="13.5" customHeight="1">
      <c r="A219" s="378" t="s">
        <v>919</v>
      </c>
      <c r="B219" s="329" t="s">
        <v>920</v>
      </c>
      <c r="C219" s="328" t="s">
        <v>921</v>
      </c>
      <c r="D219" s="329"/>
      <c r="E219" s="329"/>
      <c r="F219" s="329"/>
      <c r="G219" s="329"/>
      <c r="H219" s="329"/>
      <c r="I219" s="332">
        <f t="shared" si="30"/>
        <v>0</v>
      </c>
      <c r="J219" s="329"/>
      <c r="K219" s="329"/>
      <c r="L219" s="329"/>
      <c r="M219" s="329"/>
      <c r="N219" s="329">
        <v>10000</v>
      </c>
      <c r="O219" s="333">
        <f t="shared" si="28"/>
        <v>10000</v>
      </c>
      <c r="P219" s="331"/>
    </row>
    <row r="220" spans="1:16" s="328" customFormat="1" ht="13.5" customHeight="1">
      <c r="A220" s="378" t="s">
        <v>922</v>
      </c>
      <c r="B220" s="329" t="s">
        <v>923</v>
      </c>
      <c r="C220" s="328" t="s">
        <v>924</v>
      </c>
      <c r="D220" s="329"/>
      <c r="E220" s="329"/>
      <c r="F220" s="329"/>
      <c r="G220" s="329"/>
      <c r="H220" s="329"/>
      <c r="I220" s="332">
        <f t="shared" si="30"/>
        <v>0</v>
      </c>
      <c r="J220" s="329"/>
      <c r="K220" s="329"/>
      <c r="L220" s="329"/>
      <c r="M220" s="329"/>
      <c r="N220" s="329">
        <v>3000</v>
      </c>
      <c r="O220" s="333">
        <f t="shared" si="28"/>
        <v>3000</v>
      </c>
      <c r="P220" s="331"/>
    </row>
    <row r="221" spans="1:16" s="328" customFormat="1" ht="13.5" customHeight="1">
      <c r="A221" s="328" t="s">
        <v>925</v>
      </c>
      <c r="B221" s="329" t="s">
        <v>926</v>
      </c>
      <c r="C221" s="328" t="s">
        <v>927</v>
      </c>
      <c r="D221" s="329"/>
      <c r="E221" s="329"/>
      <c r="F221" s="329"/>
      <c r="G221" s="329"/>
      <c r="H221" s="329"/>
      <c r="I221" s="332">
        <f t="shared" si="30"/>
        <v>0</v>
      </c>
      <c r="J221" s="329"/>
      <c r="K221" s="329"/>
      <c r="L221" s="329"/>
      <c r="M221" s="329"/>
      <c r="N221" s="345">
        <v>105085</v>
      </c>
      <c r="O221" s="333">
        <f t="shared" si="28"/>
        <v>105085</v>
      </c>
      <c r="P221" s="331"/>
    </row>
    <row r="222" spans="1:16" s="328" customFormat="1" ht="13.5" customHeight="1">
      <c r="A222" s="378" t="s">
        <v>928</v>
      </c>
      <c r="B222" s="329" t="s">
        <v>929</v>
      </c>
      <c r="C222" s="328" t="s">
        <v>930</v>
      </c>
      <c r="D222" s="329"/>
      <c r="E222" s="329"/>
      <c r="F222" s="329"/>
      <c r="G222" s="329"/>
      <c r="H222" s="329"/>
      <c r="I222" s="332">
        <f t="shared" si="30"/>
        <v>0</v>
      </c>
      <c r="J222" s="329"/>
      <c r="K222" s="329"/>
      <c r="L222" s="329"/>
      <c r="M222" s="329"/>
      <c r="N222" s="329">
        <v>20000</v>
      </c>
      <c r="O222" s="333">
        <f t="shared" si="28"/>
        <v>20000</v>
      </c>
      <c r="P222" s="331"/>
    </row>
    <row r="223" spans="1:16" s="328" customFormat="1" ht="13.5" customHeight="1">
      <c r="A223" s="378" t="s">
        <v>931</v>
      </c>
      <c r="B223" s="329" t="s">
        <v>932</v>
      </c>
      <c r="C223" s="328" t="s">
        <v>933</v>
      </c>
      <c r="D223" s="329"/>
      <c r="E223" s="329"/>
      <c r="F223" s="329"/>
      <c r="G223" s="329"/>
      <c r="H223" s="329"/>
      <c r="I223" s="332">
        <f t="shared" si="30"/>
        <v>0</v>
      </c>
      <c r="J223" s="329"/>
      <c r="K223" s="329"/>
      <c r="L223" s="329"/>
      <c r="M223" s="329"/>
      <c r="N223" s="329">
        <v>4000</v>
      </c>
      <c r="O223" s="333">
        <f>SUM(I223:N223)</f>
        <v>4000</v>
      </c>
      <c r="P223" s="331">
        <v>4000</v>
      </c>
    </row>
    <row r="224" spans="1:16" s="328" customFormat="1" ht="13.5" customHeight="1">
      <c r="A224" s="328" t="s">
        <v>934</v>
      </c>
      <c r="B224" s="329" t="s">
        <v>935</v>
      </c>
      <c r="C224" s="328" t="s">
        <v>936</v>
      </c>
      <c r="D224" s="329"/>
      <c r="E224" s="329"/>
      <c r="F224" s="329"/>
      <c r="G224" s="329"/>
      <c r="H224" s="329"/>
      <c r="I224" s="332"/>
      <c r="J224" s="329"/>
      <c r="K224" s="329"/>
      <c r="L224" s="329"/>
      <c r="M224" s="329"/>
      <c r="N224" s="329">
        <v>85000</v>
      </c>
      <c r="O224" s="333">
        <f>SUM(I224:N224)</f>
        <v>85000</v>
      </c>
      <c r="P224" s="331">
        <v>85000</v>
      </c>
    </row>
    <row r="225" spans="1:16" s="328" customFormat="1" ht="13.5" customHeight="1">
      <c r="A225" s="378" t="s">
        <v>937</v>
      </c>
      <c r="B225" s="329" t="s">
        <v>938</v>
      </c>
      <c r="C225" s="328" t="s">
        <v>939</v>
      </c>
      <c r="D225" s="329"/>
      <c r="E225" s="329"/>
      <c r="F225" s="329"/>
      <c r="G225" s="329"/>
      <c r="H225" s="329"/>
      <c r="I225" s="332"/>
      <c r="J225" s="329"/>
      <c r="K225" s="329"/>
      <c r="L225" s="329"/>
      <c r="M225" s="329"/>
      <c r="N225" s="329">
        <v>50000</v>
      </c>
      <c r="O225" s="333">
        <f>SUM(I225:N225)</f>
        <v>50000</v>
      </c>
      <c r="P225" s="331">
        <v>50000</v>
      </c>
    </row>
    <row r="226" spans="1:16" s="328" customFormat="1" ht="13.5" customHeight="1">
      <c r="A226" s="378" t="s">
        <v>940</v>
      </c>
      <c r="B226" s="329" t="s">
        <v>941</v>
      </c>
      <c r="C226" s="328" t="s">
        <v>942</v>
      </c>
      <c r="D226" s="329"/>
      <c r="E226" s="329"/>
      <c r="F226" s="329"/>
      <c r="G226" s="329"/>
      <c r="H226" s="329"/>
      <c r="I226" s="332"/>
      <c r="J226" s="329"/>
      <c r="K226" s="329"/>
      <c r="L226" s="329"/>
      <c r="M226" s="329"/>
      <c r="N226" s="329">
        <v>10692</v>
      </c>
      <c r="O226" s="333">
        <f>SUM(I226:N226)</f>
        <v>10692</v>
      </c>
      <c r="P226" s="331">
        <v>10692</v>
      </c>
    </row>
    <row r="227" spans="2:17" s="328" customFormat="1" ht="8.25" customHeight="1" thickBot="1">
      <c r="B227" s="383"/>
      <c r="D227" s="329"/>
      <c r="E227" s="329"/>
      <c r="F227" s="329"/>
      <c r="G227" s="329"/>
      <c r="H227" s="329"/>
      <c r="I227" s="332"/>
      <c r="J227" s="329"/>
      <c r="K227" s="329"/>
      <c r="L227" s="329"/>
      <c r="M227" s="329"/>
      <c r="N227" s="329"/>
      <c r="O227" s="333">
        <f>SUM(I227:N227)</f>
        <v>0</v>
      </c>
      <c r="P227" s="331"/>
      <c r="Q227" s="345"/>
    </row>
    <row r="228" spans="2:17" s="335" customFormat="1" ht="18" customHeight="1" thickBot="1">
      <c r="B228" s="336" t="s">
        <v>943</v>
      </c>
      <c r="C228" s="337"/>
      <c r="D228" s="338">
        <f aca="true" t="shared" si="31" ref="D228:P228">SUM(D159:D227)</f>
        <v>28213</v>
      </c>
      <c r="E228" s="338">
        <f t="shared" si="31"/>
        <v>8150</v>
      </c>
      <c r="F228" s="338">
        <f t="shared" si="31"/>
        <v>870566</v>
      </c>
      <c r="G228" s="338">
        <f t="shared" si="31"/>
        <v>0</v>
      </c>
      <c r="H228" s="338">
        <f t="shared" si="31"/>
        <v>98600</v>
      </c>
      <c r="I228" s="339">
        <f t="shared" si="31"/>
        <v>1005529</v>
      </c>
      <c r="J228" s="338">
        <f t="shared" si="31"/>
        <v>480250</v>
      </c>
      <c r="K228" s="338">
        <f t="shared" si="31"/>
        <v>171352</v>
      </c>
      <c r="L228" s="338">
        <f t="shared" si="31"/>
        <v>128575</v>
      </c>
      <c r="M228" s="338">
        <f t="shared" si="31"/>
        <v>51528</v>
      </c>
      <c r="N228" s="338">
        <f t="shared" si="31"/>
        <v>287777</v>
      </c>
      <c r="O228" s="384">
        <f t="shared" si="31"/>
        <v>2125011</v>
      </c>
      <c r="P228" s="385">
        <f t="shared" si="31"/>
        <v>1551650</v>
      </c>
      <c r="Q228" s="338">
        <v>2543166</v>
      </c>
    </row>
    <row r="229" spans="2:17" s="335" customFormat="1" ht="8.25" customHeight="1">
      <c r="B229" s="326"/>
      <c r="C229" s="356"/>
      <c r="D229" s="357"/>
      <c r="E229" s="357"/>
      <c r="F229" s="357"/>
      <c r="G229" s="357"/>
      <c r="H229" s="357"/>
      <c r="I229" s="358"/>
      <c r="J229" s="357"/>
      <c r="K229" s="357"/>
      <c r="L229" s="357"/>
      <c r="M229" s="357"/>
      <c r="N229" s="357"/>
      <c r="O229" s="358"/>
      <c r="P229" s="359"/>
      <c r="Q229" s="362"/>
    </row>
    <row r="230" spans="1:17" s="335" customFormat="1" ht="16.5" customHeight="1">
      <c r="A230" s="341" t="s">
        <v>944</v>
      </c>
      <c r="B230" s="386" t="s">
        <v>945</v>
      </c>
      <c r="C230" s="356"/>
      <c r="D230" s="357"/>
      <c r="E230" s="357"/>
      <c r="F230" s="357"/>
      <c r="G230" s="357"/>
      <c r="H230" s="357"/>
      <c r="I230" s="358"/>
      <c r="J230" s="357"/>
      <c r="K230" s="357"/>
      <c r="L230" s="357"/>
      <c r="M230" s="357"/>
      <c r="N230" s="357"/>
      <c r="O230" s="358"/>
      <c r="P230" s="359"/>
      <c r="Q230" s="362"/>
    </row>
    <row r="231" spans="2:17" s="335" customFormat="1" ht="6" customHeight="1">
      <c r="B231" s="326"/>
      <c r="C231" s="356"/>
      <c r="D231" s="357"/>
      <c r="E231" s="357"/>
      <c r="F231" s="357"/>
      <c r="G231" s="357"/>
      <c r="H231" s="357"/>
      <c r="I231" s="358"/>
      <c r="J231" s="357"/>
      <c r="K231" s="357"/>
      <c r="L231" s="357"/>
      <c r="M231" s="357"/>
      <c r="N231" s="357"/>
      <c r="O231" s="358"/>
      <c r="P231" s="359"/>
      <c r="Q231" s="362"/>
    </row>
    <row r="232" spans="1:16" s="328" customFormat="1" ht="13.5" customHeight="1">
      <c r="A232" s="328" t="s">
        <v>247</v>
      </c>
      <c r="B232" s="329" t="s">
        <v>946</v>
      </c>
      <c r="C232" s="328" t="s">
        <v>947</v>
      </c>
      <c r="D232" s="329"/>
      <c r="E232" s="329"/>
      <c r="F232" s="329">
        <v>3400</v>
      </c>
      <c r="G232" s="329"/>
      <c r="H232" s="329"/>
      <c r="I232" s="332">
        <f>SUM(D232:H232)</f>
        <v>3400</v>
      </c>
      <c r="J232" s="329"/>
      <c r="K232" s="329"/>
      <c r="L232" s="329"/>
      <c r="M232" s="329"/>
      <c r="N232" s="329"/>
      <c r="O232" s="332">
        <f>SUM(I232:N232)</f>
        <v>3400</v>
      </c>
      <c r="P232" s="331"/>
    </row>
    <row r="233" spans="1:16" s="328" customFormat="1" ht="13.5" customHeight="1">
      <c r="A233" s="328" t="s">
        <v>249</v>
      </c>
      <c r="B233" s="329" t="s">
        <v>948</v>
      </c>
      <c r="C233" s="328" t="s">
        <v>949</v>
      </c>
      <c r="D233" s="329">
        <v>2565</v>
      </c>
      <c r="E233" s="329">
        <v>730</v>
      </c>
      <c r="F233" s="329">
        <v>1254</v>
      </c>
      <c r="G233" s="329"/>
      <c r="H233" s="329"/>
      <c r="I233" s="332">
        <f>SUM(D233:H233)</f>
        <v>4549</v>
      </c>
      <c r="J233" s="329"/>
      <c r="K233" s="329"/>
      <c r="L233" s="329"/>
      <c r="M233" s="329"/>
      <c r="N233" s="329"/>
      <c r="O233" s="332">
        <f>SUM(I233:N233)</f>
        <v>4549</v>
      </c>
      <c r="P233" s="331"/>
    </row>
    <row r="234" spans="1:16" s="328" customFormat="1" ht="13.5" customHeight="1">
      <c r="A234" s="328" t="s">
        <v>251</v>
      </c>
      <c r="B234" s="329" t="s">
        <v>950</v>
      </c>
      <c r="C234" s="328" t="s">
        <v>951</v>
      </c>
      <c r="D234" s="329"/>
      <c r="E234" s="329"/>
      <c r="F234" s="329">
        <v>2091</v>
      </c>
      <c r="G234" s="329"/>
      <c r="H234" s="329"/>
      <c r="I234" s="332">
        <f>SUM(D234:H234)</f>
        <v>2091</v>
      </c>
      <c r="J234" s="329"/>
      <c r="K234" s="329"/>
      <c r="L234" s="329"/>
      <c r="M234" s="329"/>
      <c r="N234" s="329"/>
      <c r="O234" s="332">
        <f>SUM(I234:N234)</f>
        <v>2091</v>
      </c>
      <c r="P234" s="331">
        <v>2091</v>
      </c>
    </row>
    <row r="235" spans="1:16" s="328" customFormat="1" ht="13.5" customHeight="1">
      <c r="A235" s="328" t="s">
        <v>253</v>
      </c>
      <c r="B235" s="329" t="s">
        <v>952</v>
      </c>
      <c r="C235" s="328" t="s">
        <v>953</v>
      </c>
      <c r="D235" s="329"/>
      <c r="E235" s="329"/>
      <c r="F235" s="329"/>
      <c r="G235" s="329"/>
      <c r="H235" s="329"/>
      <c r="I235" s="332">
        <f>SUM(D235:H235)</f>
        <v>0</v>
      </c>
      <c r="J235" s="329">
        <v>2000</v>
      </c>
      <c r="K235" s="329"/>
      <c r="L235" s="329"/>
      <c r="M235" s="329"/>
      <c r="N235" s="329"/>
      <c r="O235" s="332">
        <f>SUM(I235:N235)</f>
        <v>2000</v>
      </c>
      <c r="P235" s="331"/>
    </row>
    <row r="236" spans="2:17" s="335" customFormat="1" ht="9" customHeight="1" thickBot="1">
      <c r="B236" s="326"/>
      <c r="C236" s="356"/>
      <c r="D236" s="357"/>
      <c r="E236" s="357"/>
      <c r="F236" s="357"/>
      <c r="G236" s="357"/>
      <c r="H236" s="357"/>
      <c r="I236" s="358"/>
      <c r="J236" s="357"/>
      <c r="K236" s="357"/>
      <c r="L236" s="357"/>
      <c r="M236" s="357"/>
      <c r="N236" s="357"/>
      <c r="O236" s="358"/>
      <c r="P236" s="359"/>
      <c r="Q236" s="362"/>
    </row>
    <row r="237" spans="2:17" s="335" customFormat="1" ht="17.25" customHeight="1" thickBot="1">
      <c r="B237" s="336" t="s">
        <v>954</v>
      </c>
      <c r="C237" s="337"/>
      <c r="D237" s="338">
        <f>SUM(D232:D236)</f>
        <v>2565</v>
      </c>
      <c r="E237" s="338">
        <f>SUM(E232:E236)</f>
        <v>730</v>
      </c>
      <c r="F237" s="338">
        <f>SUM(F232:F236)</f>
        <v>6745</v>
      </c>
      <c r="G237" s="338"/>
      <c r="H237" s="338"/>
      <c r="I237" s="339">
        <f>SUM(I232:I236)</f>
        <v>10040</v>
      </c>
      <c r="J237" s="339">
        <f>SUM(J232:J236)</f>
        <v>2000</v>
      </c>
      <c r="K237" s="339"/>
      <c r="L237" s="339"/>
      <c r="M237" s="339"/>
      <c r="N237" s="339"/>
      <c r="O237" s="339">
        <f>SUM(O232:O236)</f>
        <v>12040</v>
      </c>
      <c r="P237" s="385">
        <f>SUM(P232:P236)</f>
        <v>2091</v>
      </c>
      <c r="Q237" s="338">
        <v>13634</v>
      </c>
    </row>
    <row r="238" spans="2:17" s="335" customFormat="1" ht="19.5" customHeight="1">
      <c r="B238" s="326"/>
      <c r="C238" s="356"/>
      <c r="D238" s="357"/>
      <c r="E238" s="357"/>
      <c r="F238" s="357"/>
      <c r="G238" s="357"/>
      <c r="H238" s="357"/>
      <c r="I238" s="361"/>
      <c r="J238" s="357"/>
      <c r="K238" s="357"/>
      <c r="L238" s="357"/>
      <c r="M238" s="357"/>
      <c r="N238" s="357"/>
      <c r="O238" s="358"/>
      <c r="P238" s="359"/>
      <c r="Q238" s="362"/>
    </row>
    <row r="239" spans="1:17" s="311" customFormat="1" ht="18.75" customHeight="1">
      <c r="A239" s="341" t="s">
        <v>955</v>
      </c>
      <c r="B239" s="342" t="s">
        <v>956</v>
      </c>
      <c r="D239" s="310"/>
      <c r="E239" s="310"/>
      <c r="F239" s="310"/>
      <c r="G239" s="310"/>
      <c r="H239" s="310"/>
      <c r="I239" s="312"/>
      <c r="J239" s="310"/>
      <c r="K239" s="310"/>
      <c r="L239" s="310"/>
      <c r="M239" s="310"/>
      <c r="N239" s="310"/>
      <c r="O239" s="333"/>
      <c r="P239" s="334"/>
      <c r="Q239" s="314"/>
    </row>
    <row r="240" spans="4:17" s="311" customFormat="1" ht="12" customHeight="1">
      <c r="D240" s="310"/>
      <c r="E240" s="310"/>
      <c r="F240" s="310"/>
      <c r="G240" s="310"/>
      <c r="H240" s="310"/>
      <c r="I240" s="312"/>
      <c r="J240" s="310"/>
      <c r="K240" s="310"/>
      <c r="L240" s="310"/>
      <c r="M240" s="310"/>
      <c r="N240" s="310"/>
      <c r="O240" s="333"/>
      <c r="P240" s="334"/>
      <c r="Q240" s="314"/>
    </row>
    <row r="241" spans="1:17" s="388" customFormat="1" ht="12" customHeight="1">
      <c r="A241" s="311">
        <v>1</v>
      </c>
      <c r="B241" s="387" t="s">
        <v>957</v>
      </c>
      <c r="C241" s="387" t="s">
        <v>534</v>
      </c>
      <c r="D241" s="310">
        <v>171508</v>
      </c>
      <c r="E241" s="310">
        <v>55029</v>
      </c>
      <c r="F241" s="310">
        <v>118584</v>
      </c>
      <c r="G241" s="310"/>
      <c r="H241" s="310"/>
      <c r="I241" s="312">
        <f aca="true" t="shared" si="32" ref="I241:I246">SUM(D241:H241)</f>
        <v>345121</v>
      </c>
      <c r="J241" s="310">
        <v>2000</v>
      </c>
      <c r="K241" s="310">
        <v>33600</v>
      </c>
      <c r="L241" s="310"/>
      <c r="M241" s="310"/>
      <c r="N241" s="310"/>
      <c r="O241" s="333">
        <f aca="true" t="shared" si="33" ref="O241:O263">SUM(I241:N241)</f>
        <v>380721</v>
      </c>
      <c r="P241" s="334">
        <v>380721</v>
      </c>
      <c r="Q241" s="310"/>
    </row>
    <row r="242" spans="1:16" s="328" customFormat="1" ht="13.5" customHeight="1">
      <c r="A242" s="328">
        <v>2</v>
      </c>
      <c r="B242" s="329" t="s">
        <v>958</v>
      </c>
      <c r="C242" s="328" t="s">
        <v>959</v>
      </c>
      <c r="D242" s="329"/>
      <c r="E242" s="329"/>
      <c r="F242" s="329">
        <v>183114</v>
      </c>
      <c r="G242" s="329"/>
      <c r="H242" s="329"/>
      <c r="I242" s="332">
        <f t="shared" si="32"/>
        <v>183114</v>
      </c>
      <c r="J242" s="329"/>
      <c r="K242" s="329"/>
      <c r="L242" s="329"/>
      <c r="M242" s="329"/>
      <c r="N242" s="329"/>
      <c r="O242" s="332">
        <f t="shared" si="33"/>
        <v>183114</v>
      </c>
      <c r="P242" s="331">
        <v>183114</v>
      </c>
    </row>
    <row r="243" spans="1:16" s="328" customFormat="1" ht="13.5" customHeight="1">
      <c r="A243" s="311">
        <v>3</v>
      </c>
      <c r="B243" s="329" t="s">
        <v>960</v>
      </c>
      <c r="C243" s="328" t="s">
        <v>961</v>
      </c>
      <c r="D243" s="329">
        <v>800</v>
      </c>
      <c r="E243" s="329">
        <v>230</v>
      </c>
      <c r="F243" s="329">
        <v>1633</v>
      </c>
      <c r="G243" s="329"/>
      <c r="H243" s="329"/>
      <c r="I243" s="332">
        <f t="shared" si="32"/>
        <v>2663</v>
      </c>
      <c r="J243" s="329"/>
      <c r="K243" s="329"/>
      <c r="L243" s="329"/>
      <c r="M243" s="329"/>
      <c r="N243" s="329"/>
      <c r="O243" s="332">
        <f t="shared" si="33"/>
        <v>2663</v>
      </c>
      <c r="P243" s="331"/>
    </row>
    <row r="244" spans="1:16" s="328" customFormat="1" ht="13.5" customHeight="1">
      <c r="A244" s="328">
        <v>4</v>
      </c>
      <c r="B244" s="329" t="s">
        <v>962</v>
      </c>
      <c r="C244" s="328" t="s">
        <v>963</v>
      </c>
      <c r="D244" s="329"/>
      <c r="E244" s="329"/>
      <c r="F244" s="329"/>
      <c r="G244" s="329"/>
      <c r="H244" s="329">
        <v>7112</v>
      </c>
      <c r="I244" s="332">
        <f t="shared" si="32"/>
        <v>7112</v>
      </c>
      <c r="J244" s="329"/>
      <c r="K244" s="329"/>
      <c r="L244" s="329"/>
      <c r="M244" s="329"/>
      <c r="N244" s="329"/>
      <c r="O244" s="332">
        <f t="shared" si="33"/>
        <v>7112</v>
      </c>
      <c r="P244" s="331"/>
    </row>
    <row r="245" spans="1:16" s="328" customFormat="1" ht="13.5" customHeight="1">
      <c r="A245" s="311">
        <v>5</v>
      </c>
      <c r="B245" s="329" t="s">
        <v>964</v>
      </c>
      <c r="C245" s="328" t="s">
        <v>689</v>
      </c>
      <c r="D245" s="329"/>
      <c r="E245" s="329"/>
      <c r="F245" s="329"/>
      <c r="G245" s="329"/>
      <c r="H245" s="329"/>
      <c r="I245" s="332">
        <f t="shared" si="32"/>
        <v>0</v>
      </c>
      <c r="J245" s="329"/>
      <c r="K245" s="329"/>
      <c r="L245" s="329"/>
      <c r="M245" s="329">
        <v>26720</v>
      </c>
      <c r="N245" s="329"/>
      <c r="O245" s="332">
        <f t="shared" si="33"/>
        <v>26720</v>
      </c>
      <c r="P245" s="331"/>
    </row>
    <row r="246" spans="1:16" s="328" customFormat="1" ht="13.5" customHeight="1">
      <c r="A246" s="328">
        <v>6</v>
      </c>
      <c r="B246" s="329" t="s">
        <v>965</v>
      </c>
      <c r="C246" s="328" t="s">
        <v>689</v>
      </c>
      <c r="D246" s="329"/>
      <c r="E246" s="329"/>
      <c r="F246" s="329"/>
      <c r="G246" s="329"/>
      <c r="H246" s="329"/>
      <c r="I246" s="332">
        <f t="shared" si="32"/>
        <v>0</v>
      </c>
      <c r="J246" s="329"/>
      <c r="K246" s="329"/>
      <c r="L246" s="329"/>
      <c r="M246" s="329">
        <v>33900</v>
      </c>
      <c r="N246" s="329"/>
      <c r="O246" s="332">
        <f t="shared" si="33"/>
        <v>33900</v>
      </c>
      <c r="P246" s="331"/>
    </row>
    <row r="247" spans="1:16" s="328" customFormat="1" ht="13.5" customHeight="1">
      <c r="A247" s="311">
        <v>7</v>
      </c>
      <c r="B247" s="329" t="s">
        <v>966</v>
      </c>
      <c r="C247" s="328" t="s">
        <v>689</v>
      </c>
      <c r="D247" s="329"/>
      <c r="E247" s="329"/>
      <c r="F247" s="329"/>
      <c r="G247" s="329"/>
      <c r="H247" s="329"/>
      <c r="I247" s="332"/>
      <c r="J247" s="329"/>
      <c r="K247" s="329"/>
      <c r="L247" s="329"/>
      <c r="M247" s="329">
        <v>75000</v>
      </c>
      <c r="N247" s="329"/>
      <c r="O247" s="332">
        <f t="shared" si="33"/>
        <v>75000</v>
      </c>
      <c r="P247" s="331"/>
    </row>
    <row r="248" spans="1:16" s="328" customFormat="1" ht="13.5" customHeight="1">
      <c r="A248" s="328">
        <v>8</v>
      </c>
      <c r="B248" s="329" t="s">
        <v>967</v>
      </c>
      <c r="C248" s="328" t="s">
        <v>689</v>
      </c>
      <c r="D248" s="329"/>
      <c r="E248" s="329"/>
      <c r="F248" s="329"/>
      <c r="G248" s="329"/>
      <c r="H248" s="329"/>
      <c r="I248" s="332"/>
      <c r="J248" s="329"/>
      <c r="K248" s="329"/>
      <c r="L248" s="329"/>
      <c r="M248" s="329">
        <v>307360</v>
      </c>
      <c r="N248" s="329"/>
      <c r="O248" s="332">
        <f t="shared" si="33"/>
        <v>307360</v>
      </c>
      <c r="P248" s="331"/>
    </row>
    <row r="249" spans="1:16" s="328" customFormat="1" ht="13.5" customHeight="1">
      <c r="A249" s="311">
        <v>9</v>
      </c>
      <c r="B249" s="329" t="s">
        <v>968</v>
      </c>
      <c r="C249" s="328" t="s">
        <v>689</v>
      </c>
      <c r="D249" s="329"/>
      <c r="E249" s="329"/>
      <c r="F249" s="329"/>
      <c r="G249" s="329"/>
      <c r="H249" s="329"/>
      <c r="I249" s="332"/>
      <c r="J249" s="329"/>
      <c r="K249" s="329"/>
      <c r="L249" s="329"/>
      <c r="M249" s="329">
        <v>651098</v>
      </c>
      <c r="N249" s="329"/>
      <c r="O249" s="332">
        <f t="shared" si="33"/>
        <v>651098</v>
      </c>
      <c r="P249" s="331"/>
    </row>
    <row r="250" spans="1:16" s="328" customFormat="1" ht="13.5" customHeight="1">
      <c r="A250" s="328">
        <v>10</v>
      </c>
      <c r="B250" s="329" t="s">
        <v>969</v>
      </c>
      <c r="C250" s="328" t="s">
        <v>691</v>
      </c>
      <c r="D250" s="329"/>
      <c r="E250" s="329"/>
      <c r="F250" s="329">
        <v>124016</v>
      </c>
      <c r="G250" s="329"/>
      <c r="H250" s="329"/>
      <c r="I250" s="332">
        <f aca="true" t="shared" si="34" ref="I250:I255">SUM(D250:H250)</f>
        <v>124016</v>
      </c>
      <c r="J250" s="329"/>
      <c r="K250" s="329"/>
      <c r="L250" s="329"/>
      <c r="M250" s="329"/>
      <c r="N250" s="329"/>
      <c r="O250" s="332">
        <f t="shared" si="33"/>
        <v>124016</v>
      </c>
      <c r="P250" s="331"/>
    </row>
    <row r="251" spans="1:16" s="328" customFormat="1" ht="13.5" customHeight="1">
      <c r="A251" s="311">
        <v>11</v>
      </c>
      <c r="B251" s="329" t="s">
        <v>970</v>
      </c>
      <c r="C251" s="328" t="s">
        <v>691</v>
      </c>
      <c r="D251" s="329"/>
      <c r="E251" s="329"/>
      <c r="F251" s="329">
        <v>2000</v>
      </c>
      <c r="G251" s="329"/>
      <c r="H251" s="329"/>
      <c r="I251" s="332">
        <f t="shared" si="34"/>
        <v>2000</v>
      </c>
      <c r="J251" s="329"/>
      <c r="K251" s="329"/>
      <c r="L251" s="329"/>
      <c r="M251" s="329"/>
      <c r="N251" s="329"/>
      <c r="O251" s="332">
        <f t="shared" si="33"/>
        <v>2000</v>
      </c>
      <c r="P251" s="331"/>
    </row>
    <row r="252" spans="1:16" s="328" customFormat="1" ht="13.5" customHeight="1">
      <c r="A252" s="328">
        <v>12</v>
      </c>
      <c r="B252" s="329" t="s">
        <v>971</v>
      </c>
      <c r="C252" s="328" t="s">
        <v>972</v>
      </c>
      <c r="D252" s="329"/>
      <c r="E252" s="329"/>
      <c r="F252" s="329"/>
      <c r="G252" s="329"/>
      <c r="H252" s="329"/>
      <c r="I252" s="332">
        <f t="shared" si="34"/>
        <v>0</v>
      </c>
      <c r="J252" s="329"/>
      <c r="K252" s="329"/>
      <c r="L252" s="329"/>
      <c r="M252" s="329"/>
      <c r="N252" s="329">
        <v>50000</v>
      </c>
      <c r="O252" s="332">
        <f t="shared" si="33"/>
        <v>50000</v>
      </c>
      <c r="P252" s="331"/>
    </row>
    <row r="253" spans="1:16" s="328" customFormat="1" ht="13.5" customHeight="1">
      <c r="A253" s="311">
        <v>13</v>
      </c>
      <c r="B253" s="329" t="s">
        <v>973</v>
      </c>
      <c r="C253" s="328" t="s">
        <v>974</v>
      </c>
      <c r="D253" s="329"/>
      <c r="E253" s="329"/>
      <c r="F253" s="329"/>
      <c r="G253" s="329"/>
      <c r="H253" s="329"/>
      <c r="I253" s="332">
        <f t="shared" si="34"/>
        <v>0</v>
      </c>
      <c r="J253" s="329"/>
      <c r="K253" s="329"/>
      <c r="L253" s="329"/>
      <c r="M253" s="329"/>
      <c r="N253" s="329">
        <v>3000</v>
      </c>
      <c r="O253" s="332">
        <f t="shared" si="33"/>
        <v>3000</v>
      </c>
      <c r="P253" s="331"/>
    </row>
    <row r="254" spans="1:16" s="328" customFormat="1" ht="13.5" customHeight="1">
      <c r="A254" s="328">
        <v>14</v>
      </c>
      <c r="B254" s="329" t="s">
        <v>975</v>
      </c>
      <c r="C254" s="328" t="s">
        <v>976</v>
      </c>
      <c r="D254" s="329"/>
      <c r="E254" s="329"/>
      <c r="F254" s="329"/>
      <c r="G254" s="329"/>
      <c r="H254" s="329"/>
      <c r="I254" s="332">
        <f t="shared" si="34"/>
        <v>0</v>
      </c>
      <c r="J254" s="329"/>
      <c r="K254" s="329"/>
      <c r="L254" s="329"/>
      <c r="M254" s="329"/>
      <c r="N254" s="329">
        <v>20000</v>
      </c>
      <c r="O254" s="332">
        <f t="shared" si="33"/>
        <v>20000</v>
      </c>
      <c r="P254" s="331"/>
    </row>
    <row r="255" spans="1:16" s="328" customFormat="1" ht="13.5" customHeight="1">
      <c r="A255" s="311">
        <v>15</v>
      </c>
      <c r="B255" s="329" t="s">
        <v>977</v>
      </c>
      <c r="C255" s="328" t="s">
        <v>978</v>
      </c>
      <c r="D255" s="329"/>
      <c r="E255" s="329"/>
      <c r="F255" s="329"/>
      <c r="G255" s="329"/>
      <c r="H255" s="329"/>
      <c r="I255" s="332">
        <f t="shared" si="34"/>
        <v>0</v>
      </c>
      <c r="J255" s="329"/>
      <c r="K255" s="329"/>
      <c r="L255" s="329"/>
      <c r="M255" s="329"/>
      <c r="N255" s="329">
        <v>20000</v>
      </c>
      <c r="O255" s="332">
        <f t="shared" si="33"/>
        <v>20000</v>
      </c>
      <c r="P255" s="331"/>
    </row>
    <row r="256" spans="1:16" s="328" customFormat="1" ht="13.5" customHeight="1">
      <c r="A256" s="328">
        <v>16</v>
      </c>
      <c r="B256" s="329" t="s">
        <v>979</v>
      </c>
      <c r="C256" s="328" t="s">
        <v>980</v>
      </c>
      <c r="D256" s="329"/>
      <c r="E256" s="329"/>
      <c r="F256" s="329"/>
      <c r="G256" s="329"/>
      <c r="H256" s="329"/>
      <c r="I256" s="332"/>
      <c r="J256" s="329"/>
      <c r="K256" s="329"/>
      <c r="L256" s="329"/>
      <c r="M256" s="329"/>
      <c r="N256" s="329">
        <v>10000</v>
      </c>
      <c r="O256" s="332">
        <f t="shared" si="33"/>
        <v>10000</v>
      </c>
      <c r="P256" s="331">
        <v>10000</v>
      </c>
    </row>
    <row r="257" spans="1:16" s="328" customFormat="1" ht="13.5" customHeight="1">
      <c r="A257" s="311">
        <v>17</v>
      </c>
      <c r="B257" s="329" t="s">
        <v>981</v>
      </c>
      <c r="C257" s="328" t="s">
        <v>982</v>
      </c>
      <c r="D257" s="329"/>
      <c r="E257" s="329"/>
      <c r="F257" s="329"/>
      <c r="G257" s="329"/>
      <c r="H257" s="329"/>
      <c r="I257" s="332"/>
      <c r="J257" s="329"/>
      <c r="K257" s="329"/>
      <c r="L257" s="329"/>
      <c r="M257" s="329"/>
      <c r="N257" s="329">
        <v>15000</v>
      </c>
      <c r="O257" s="332">
        <f t="shared" si="33"/>
        <v>15000</v>
      </c>
      <c r="P257" s="331">
        <v>15000</v>
      </c>
    </row>
    <row r="258" spans="1:16" s="328" customFormat="1" ht="13.5" customHeight="1">
      <c r="A258" s="328">
        <v>18</v>
      </c>
      <c r="B258" s="329" t="s">
        <v>983</v>
      </c>
      <c r="C258" s="328" t="s">
        <v>984</v>
      </c>
      <c r="D258" s="329"/>
      <c r="E258" s="329"/>
      <c r="F258" s="329"/>
      <c r="G258" s="329"/>
      <c r="H258" s="329"/>
      <c r="I258" s="332"/>
      <c r="J258" s="329"/>
      <c r="K258" s="329"/>
      <c r="L258" s="329"/>
      <c r="M258" s="329"/>
      <c r="N258" s="329">
        <v>5000</v>
      </c>
      <c r="O258" s="332">
        <f t="shared" si="33"/>
        <v>5000</v>
      </c>
      <c r="P258" s="331">
        <v>5000</v>
      </c>
    </row>
    <row r="259" spans="1:16" s="328" customFormat="1" ht="13.5" customHeight="1">
      <c r="A259" s="311">
        <v>19</v>
      </c>
      <c r="B259" s="329" t="s">
        <v>985</v>
      </c>
      <c r="C259" s="328" t="s">
        <v>986</v>
      </c>
      <c r="D259" s="329"/>
      <c r="E259" s="329"/>
      <c r="F259" s="329"/>
      <c r="G259" s="329"/>
      <c r="H259" s="329"/>
      <c r="I259" s="332">
        <f>SUM(D259:H259)</f>
        <v>0</v>
      </c>
      <c r="J259" s="329"/>
      <c r="K259" s="329"/>
      <c r="L259" s="329"/>
      <c r="M259" s="329"/>
      <c r="N259" s="329">
        <v>20000</v>
      </c>
      <c r="O259" s="332">
        <f t="shared" si="33"/>
        <v>20000</v>
      </c>
      <c r="P259" s="331"/>
    </row>
    <row r="260" spans="1:16" s="328" customFormat="1" ht="13.5" customHeight="1">
      <c r="A260" s="328">
        <v>20</v>
      </c>
      <c r="B260" s="329" t="s">
        <v>987</v>
      </c>
      <c r="C260" s="328" t="s">
        <v>562</v>
      </c>
      <c r="D260" s="329"/>
      <c r="E260" s="329"/>
      <c r="F260" s="329"/>
      <c r="G260" s="329"/>
      <c r="H260" s="329"/>
      <c r="I260" s="332"/>
      <c r="J260" s="329"/>
      <c r="K260" s="329"/>
      <c r="L260" s="329"/>
      <c r="M260" s="329"/>
      <c r="N260" s="329">
        <v>6764</v>
      </c>
      <c r="O260" s="332">
        <f t="shared" si="33"/>
        <v>6764</v>
      </c>
      <c r="P260" s="331">
        <v>6764</v>
      </c>
    </row>
    <row r="261" spans="1:16" s="328" customFormat="1" ht="13.5" customHeight="1">
      <c r="A261" s="311">
        <v>21</v>
      </c>
      <c r="B261" s="329" t="s">
        <v>988</v>
      </c>
      <c r="C261" s="328" t="s">
        <v>989</v>
      </c>
      <c r="D261" s="329"/>
      <c r="E261" s="329"/>
      <c r="F261" s="329"/>
      <c r="G261" s="329"/>
      <c r="H261" s="329"/>
      <c r="I261" s="332">
        <f>SUM(D261:H261)</f>
        <v>0</v>
      </c>
      <c r="J261" s="329"/>
      <c r="K261" s="329"/>
      <c r="L261" s="329"/>
      <c r="M261" s="329"/>
      <c r="N261" s="329">
        <v>70000</v>
      </c>
      <c r="O261" s="332">
        <f t="shared" si="33"/>
        <v>70000</v>
      </c>
      <c r="P261" s="331">
        <v>70000</v>
      </c>
    </row>
    <row r="262" spans="1:16" s="328" customFormat="1" ht="13.5" customHeight="1">
      <c r="A262" s="328">
        <v>22</v>
      </c>
      <c r="B262" s="329" t="s">
        <v>990</v>
      </c>
      <c r="C262" s="328" t="s">
        <v>991</v>
      </c>
      <c r="D262" s="329"/>
      <c r="E262" s="329"/>
      <c r="F262" s="329"/>
      <c r="G262" s="329"/>
      <c r="H262" s="329"/>
      <c r="I262" s="332">
        <f>SUM(D262:H262)</f>
        <v>0</v>
      </c>
      <c r="J262" s="329"/>
      <c r="K262" s="329"/>
      <c r="L262" s="329"/>
      <c r="M262" s="329"/>
      <c r="N262" s="329">
        <v>20000</v>
      </c>
      <c r="O262" s="332">
        <f t="shared" si="33"/>
        <v>20000</v>
      </c>
      <c r="P262" s="331"/>
    </row>
    <row r="263" spans="1:16" s="328" customFormat="1" ht="15.75" customHeight="1">
      <c r="A263" s="311">
        <v>23</v>
      </c>
      <c r="B263" s="329" t="s">
        <v>992</v>
      </c>
      <c r="C263" s="328" t="s">
        <v>993</v>
      </c>
      <c r="D263" s="329"/>
      <c r="E263" s="329"/>
      <c r="F263" s="329"/>
      <c r="G263" s="329"/>
      <c r="H263" s="329"/>
      <c r="I263" s="332">
        <f>SUM(D263:H263)</f>
        <v>0</v>
      </c>
      <c r="J263" s="329"/>
      <c r="K263" s="329"/>
      <c r="L263" s="329"/>
      <c r="M263" s="329"/>
      <c r="N263" s="329">
        <v>1200000</v>
      </c>
      <c r="O263" s="332">
        <f t="shared" si="33"/>
        <v>1200000</v>
      </c>
      <c r="P263" s="331">
        <v>1200000</v>
      </c>
    </row>
    <row r="264" spans="2:17" s="311" customFormat="1" ht="10.5" customHeight="1" thickBot="1">
      <c r="B264" s="310"/>
      <c r="D264" s="310"/>
      <c r="E264" s="310"/>
      <c r="F264" s="310"/>
      <c r="G264" s="310"/>
      <c r="H264" s="310"/>
      <c r="I264" s="312"/>
      <c r="J264" s="310"/>
      <c r="K264" s="310"/>
      <c r="L264" s="310"/>
      <c r="M264" s="310"/>
      <c r="N264" s="310"/>
      <c r="O264" s="333"/>
      <c r="P264" s="334"/>
      <c r="Q264" s="314"/>
    </row>
    <row r="265" spans="2:17" s="335" customFormat="1" ht="15.75" customHeight="1" thickBot="1">
      <c r="B265" s="336" t="s">
        <v>994</v>
      </c>
      <c r="C265" s="337"/>
      <c r="D265" s="338">
        <f aca="true" t="shared" si="35" ref="D265:P265">SUM(D241:D264)</f>
        <v>172308</v>
      </c>
      <c r="E265" s="338">
        <f t="shared" si="35"/>
        <v>55259</v>
      </c>
      <c r="F265" s="338">
        <f t="shared" si="35"/>
        <v>429347</v>
      </c>
      <c r="G265" s="338">
        <f t="shared" si="35"/>
        <v>0</v>
      </c>
      <c r="H265" s="338">
        <f t="shared" si="35"/>
        <v>7112</v>
      </c>
      <c r="I265" s="338">
        <f t="shared" si="35"/>
        <v>664026</v>
      </c>
      <c r="J265" s="338">
        <f t="shared" si="35"/>
        <v>2000</v>
      </c>
      <c r="K265" s="338">
        <f t="shared" si="35"/>
        <v>33600</v>
      </c>
      <c r="L265" s="338">
        <f t="shared" si="35"/>
        <v>0</v>
      </c>
      <c r="M265" s="338">
        <f t="shared" si="35"/>
        <v>1094078</v>
      </c>
      <c r="N265" s="338">
        <f t="shared" si="35"/>
        <v>1439764</v>
      </c>
      <c r="O265" s="338">
        <f t="shared" si="35"/>
        <v>3233468</v>
      </c>
      <c r="P265" s="338">
        <f t="shared" si="35"/>
        <v>1870599</v>
      </c>
      <c r="Q265" s="338">
        <v>2905289</v>
      </c>
    </row>
    <row r="266" spans="2:17" s="311" customFormat="1" ht="13.5" thickBot="1">
      <c r="B266" s="310"/>
      <c r="D266" s="310"/>
      <c r="E266" s="310"/>
      <c r="F266" s="310"/>
      <c r="G266" s="310"/>
      <c r="H266" s="310"/>
      <c r="I266" s="312"/>
      <c r="J266" s="310"/>
      <c r="K266" s="310"/>
      <c r="L266" s="310"/>
      <c r="M266" s="310"/>
      <c r="N266" s="310"/>
      <c r="O266" s="333"/>
      <c r="P266" s="334"/>
      <c r="Q266" s="314"/>
    </row>
    <row r="267" spans="2:17" s="335" customFormat="1" ht="24" customHeight="1" thickBot="1">
      <c r="B267" s="336" t="s">
        <v>176</v>
      </c>
      <c r="C267" s="337"/>
      <c r="D267" s="338">
        <f aca="true" t="shared" si="36" ref="D267:J267">SUM(D14+D31+D85+D103+D117+D132+D156+D228+D237+D265)</f>
        <v>5385680</v>
      </c>
      <c r="E267" s="338">
        <f t="shared" si="36"/>
        <v>1711759</v>
      </c>
      <c r="F267" s="338">
        <f t="shared" si="36"/>
        <v>3452575</v>
      </c>
      <c r="G267" s="338">
        <f t="shared" si="36"/>
        <v>13513</v>
      </c>
      <c r="H267" s="338">
        <f t="shared" si="36"/>
        <v>585476</v>
      </c>
      <c r="I267" s="339">
        <f t="shared" si="36"/>
        <v>11149003</v>
      </c>
      <c r="J267" s="338">
        <f t="shared" si="36"/>
        <v>707464</v>
      </c>
      <c r="K267" s="338">
        <f>SUM(K14+K31+K85+K103+K117+K132+K156+K228+K265)</f>
        <v>232985</v>
      </c>
      <c r="L267" s="389">
        <f>SUM(L14+L31+L85+L103+L117+L132+L156+L228+L265)</f>
        <v>189775</v>
      </c>
      <c r="M267" s="338">
        <f>SUM(M14+M31+M85+M103+M117+M132+M156+M228+M265)</f>
        <v>1185686</v>
      </c>
      <c r="N267" s="389">
        <f>SUM(N14+N31+N85+N103+N117+N132+N156+N228+N265)</f>
        <v>1841141</v>
      </c>
      <c r="O267" s="339">
        <f>SUM(O265+O237+O228+O156+O132+O117+O103+O85+O31+O14)</f>
        <v>15306054</v>
      </c>
      <c r="P267" s="385">
        <f>SUM(P265+P237+P228+P156+P132+P117+P103+P85+P31+P14)</f>
        <v>12898197</v>
      </c>
      <c r="Q267" s="389">
        <f>SUM(Q265+Q237+Q228+Q156+Q132+Q117+Q103+Q85+Q31+Q14)</f>
        <v>16088687</v>
      </c>
    </row>
    <row r="268" ht="12.75">
      <c r="P268" s="334"/>
    </row>
    <row r="269" ht="12.75">
      <c r="P269" s="334"/>
    </row>
    <row r="270" ht="12.75">
      <c r="P270" s="334"/>
    </row>
    <row r="271" ht="12.75">
      <c r="P271" s="334"/>
    </row>
    <row r="272" ht="12.75">
      <c r="P272" s="334"/>
    </row>
    <row r="273" ht="12.75">
      <c r="P273" s="334"/>
    </row>
    <row r="274" ht="12.75">
      <c r="P274" s="334"/>
    </row>
    <row r="275" ht="12.75">
      <c r="P275" s="334"/>
    </row>
    <row r="276" ht="12.75">
      <c r="P276" s="334"/>
    </row>
    <row r="277" ht="12.75">
      <c r="P277" s="334"/>
    </row>
    <row r="278" ht="12.75">
      <c r="P278" s="334"/>
    </row>
    <row r="279" ht="12.75">
      <c r="P279" s="334"/>
    </row>
    <row r="280" ht="12.75">
      <c r="P280" s="334"/>
    </row>
    <row r="281" ht="12.75">
      <c r="P281" s="334"/>
    </row>
    <row r="282" ht="12.75">
      <c r="P282" s="334"/>
    </row>
    <row r="283" ht="12.75">
      <c r="P283" s="334"/>
    </row>
    <row r="284" ht="12.75">
      <c r="P284" s="334"/>
    </row>
    <row r="285" ht="12.75">
      <c r="P285" s="334"/>
    </row>
    <row r="286" ht="12.75">
      <c r="P286" s="334"/>
    </row>
    <row r="287" ht="12.75">
      <c r="P287" s="334"/>
    </row>
    <row r="288" ht="12.75">
      <c r="P288" s="334"/>
    </row>
    <row r="289" ht="12.75">
      <c r="P289" s="334"/>
    </row>
    <row r="290" ht="12.75">
      <c r="P290" s="334"/>
    </row>
    <row r="291" ht="12.75">
      <c r="P291" s="334"/>
    </row>
    <row r="292" ht="12.75">
      <c r="P292" s="334"/>
    </row>
    <row r="293" ht="12.75">
      <c r="P293" s="334"/>
    </row>
    <row r="294" ht="12.75">
      <c r="P294" s="334"/>
    </row>
    <row r="295" ht="12.75">
      <c r="P295" s="334"/>
    </row>
    <row r="296" ht="12.75">
      <c r="P296" s="334"/>
    </row>
    <row r="297" ht="12.75">
      <c r="P297" s="334"/>
    </row>
    <row r="298" ht="12.75">
      <c r="P298" s="334"/>
    </row>
    <row r="299" ht="12.75">
      <c r="P299" s="334"/>
    </row>
    <row r="300" ht="12.75">
      <c r="P300" s="334"/>
    </row>
    <row r="301" ht="12.75">
      <c r="P301" s="334"/>
    </row>
  </sheetData>
  <mergeCells count="11">
    <mergeCell ref="A3:Q3"/>
    <mergeCell ref="Q5:Q6"/>
    <mergeCell ref="A5:A6"/>
    <mergeCell ref="B5:B6"/>
    <mergeCell ref="C5:C6"/>
    <mergeCell ref="D5:I5"/>
    <mergeCell ref="J5:L5"/>
    <mergeCell ref="M5:M6"/>
    <mergeCell ref="N5:N6"/>
    <mergeCell ref="P5:P6"/>
    <mergeCell ref="O5:O6"/>
  </mergeCells>
  <printOptions horizontalCentered="1"/>
  <pageMargins left="0.3937007874015748" right="0.3937007874015748" top="1.1023622047244095" bottom="0.7874015748031497" header="0.5905511811023623" footer="0"/>
  <pageSetup fitToHeight="5" fitToWidth="1" horizontalDpi="600" verticalDpi="600" orientation="landscape" paperSize="9" scale="53" r:id="rId2"/>
  <headerFooter alignWithMargins="0">
    <oddHeader>&amp;C&amp;"Times New Roman CE,Normál"&amp;12 4. sz. kimutatás - &amp;P. oldal</oddHeader>
  </headerFooter>
  <rowBreaks count="2" manualBreakCount="2">
    <brk id="65" max="255" man="1"/>
    <brk id="10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A1"/>
  <sheetViews>
    <sheetView workbookViewId="0" topLeftCell="A19">
      <selection activeCell="J48" sqref="J48"/>
    </sheetView>
  </sheetViews>
  <sheetFormatPr defaultColWidth="9.140625" defaultRowHeight="12.75"/>
  <cols>
    <col min="1" max="10" width="9.7109375" style="390" customWidth="1"/>
    <col min="11" max="16384" width="9.140625" style="390" customWidth="1"/>
  </cols>
  <sheetData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A1"/>
  <sheetViews>
    <sheetView workbookViewId="0" topLeftCell="A1">
      <selection activeCell="K26" sqref="K26"/>
    </sheetView>
  </sheetViews>
  <sheetFormatPr defaultColWidth="9.140625" defaultRowHeight="12.75"/>
  <cols>
    <col min="1" max="9" width="10.421875" style="390" customWidth="1"/>
    <col min="10" max="16384" width="9.140625" style="390" customWidth="1"/>
  </cols>
  <sheetData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 topLeftCell="D50">
      <selection activeCell="K55" sqref="K55"/>
    </sheetView>
  </sheetViews>
  <sheetFormatPr defaultColWidth="9.140625" defaultRowHeight="12.75"/>
  <cols>
    <col min="1" max="1" width="4.28125" style="397" bestFit="1" customWidth="1"/>
    <col min="2" max="2" width="3.8515625" style="397" bestFit="1" customWidth="1"/>
    <col min="3" max="3" width="35.140625" style="392" customWidth="1"/>
    <col min="4" max="7" width="10.8515625" style="392" customWidth="1"/>
    <col min="8" max="8" width="11.57421875" style="392" customWidth="1"/>
    <col min="9" max="9" width="10.8515625" style="392" customWidth="1"/>
    <col min="10" max="10" width="11.28125" style="392" customWidth="1"/>
    <col min="11" max="11" width="10.8515625" style="440" customWidth="1"/>
    <col min="12" max="12" width="12.00390625" style="392" customWidth="1"/>
    <col min="13" max="16384" width="8.00390625" style="394" customWidth="1"/>
  </cols>
  <sheetData>
    <row r="1" spans="1:12" ht="12.75">
      <c r="A1" s="391" t="s">
        <v>198</v>
      </c>
      <c r="B1" s="391"/>
      <c r="C1" s="391"/>
      <c r="D1" s="391"/>
      <c r="E1" s="391"/>
      <c r="I1" s="393" t="s">
        <v>1005</v>
      </c>
      <c r="J1" s="393"/>
      <c r="K1" s="393"/>
      <c r="L1" s="393"/>
    </row>
    <row r="2" spans="1:12" ht="11.25" customHeight="1">
      <c r="A2" s="394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2:12" s="396" customFormat="1" ht="30" customHeight="1">
      <c r="B3" s="395" t="s">
        <v>1006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9:12" ht="20.25" customHeight="1" thickBot="1">
      <c r="I4" s="398"/>
      <c r="J4" s="398"/>
      <c r="K4" s="398"/>
      <c r="L4" s="399" t="s">
        <v>151</v>
      </c>
    </row>
    <row r="5" spans="1:12" ht="32.25" customHeight="1">
      <c r="A5" s="400" t="s">
        <v>1007</v>
      </c>
      <c r="B5" s="400" t="s">
        <v>1008</v>
      </c>
      <c r="C5" s="401" t="s">
        <v>1009</v>
      </c>
      <c r="D5" s="402" t="s">
        <v>1010</v>
      </c>
      <c r="E5" s="402" t="s">
        <v>1011</v>
      </c>
      <c r="F5" s="402" t="s">
        <v>1012</v>
      </c>
      <c r="G5" s="402" t="s">
        <v>1013</v>
      </c>
      <c r="H5" s="402" t="s">
        <v>1014</v>
      </c>
      <c r="I5" s="402" t="s">
        <v>1015</v>
      </c>
      <c r="J5" s="402" t="s">
        <v>1016</v>
      </c>
      <c r="K5" s="403" t="s">
        <v>1017</v>
      </c>
      <c r="L5" s="402" t="s">
        <v>1018</v>
      </c>
    </row>
    <row r="6" spans="1:12" ht="63.75" customHeight="1" thickBot="1">
      <c r="A6" s="404"/>
      <c r="B6" s="404"/>
      <c r="C6" s="405"/>
      <c r="D6" s="406"/>
      <c r="E6" s="406"/>
      <c r="F6" s="406"/>
      <c r="G6" s="406"/>
      <c r="H6" s="406"/>
      <c r="I6" s="406"/>
      <c r="J6" s="406"/>
      <c r="K6" s="407"/>
      <c r="L6" s="406"/>
    </row>
    <row r="7" spans="1:12" ht="19.5" customHeight="1">
      <c r="A7" s="408">
        <v>1</v>
      </c>
      <c r="B7" s="409"/>
      <c r="C7" s="410" t="s">
        <v>1019</v>
      </c>
      <c r="D7" s="411"/>
      <c r="E7" s="411"/>
      <c r="F7" s="411"/>
      <c r="G7" s="411"/>
      <c r="H7" s="411"/>
      <c r="I7" s="411"/>
      <c r="J7" s="411"/>
      <c r="K7" s="411"/>
      <c r="L7" s="411"/>
    </row>
    <row r="8" spans="1:12" ht="30" customHeight="1">
      <c r="A8" s="412"/>
      <c r="B8" s="412">
        <v>1</v>
      </c>
      <c r="C8" s="413" t="s">
        <v>1020</v>
      </c>
      <c r="D8" s="414">
        <v>31607</v>
      </c>
      <c r="E8" s="414">
        <v>2400</v>
      </c>
      <c r="F8" s="414"/>
      <c r="G8" s="414"/>
      <c r="H8" s="414">
        <v>13600</v>
      </c>
      <c r="I8" s="414"/>
      <c r="J8" s="414">
        <v>500</v>
      </c>
      <c r="K8" s="415">
        <v>471931</v>
      </c>
      <c r="L8" s="411">
        <f aca="true" t="shared" si="0" ref="L8:L18">SUM(D8:K8)</f>
        <v>520038</v>
      </c>
    </row>
    <row r="9" spans="1:12" ht="21.75" customHeight="1">
      <c r="A9" s="412"/>
      <c r="B9" s="412">
        <v>2</v>
      </c>
      <c r="C9" s="413" t="s">
        <v>593</v>
      </c>
      <c r="D9" s="414">
        <v>12890</v>
      </c>
      <c r="E9" s="414"/>
      <c r="F9" s="414">
        <v>471</v>
      </c>
      <c r="G9" s="414"/>
      <c r="H9" s="414"/>
      <c r="I9" s="414"/>
      <c r="J9" s="414"/>
      <c r="K9" s="415">
        <v>241188</v>
      </c>
      <c r="L9" s="411">
        <f t="shared" si="0"/>
        <v>254549</v>
      </c>
    </row>
    <row r="10" spans="1:12" ht="36" customHeight="1">
      <c r="A10" s="412"/>
      <c r="B10" s="412">
        <v>3</v>
      </c>
      <c r="C10" s="413" t="s">
        <v>595</v>
      </c>
      <c r="D10" s="414">
        <v>26014</v>
      </c>
      <c r="E10" s="414">
        <v>750</v>
      </c>
      <c r="F10" s="414">
        <v>2200</v>
      </c>
      <c r="G10" s="414"/>
      <c r="H10" s="414">
        <v>4250</v>
      </c>
      <c r="I10" s="414">
        <v>3616</v>
      </c>
      <c r="J10" s="414"/>
      <c r="K10" s="415">
        <v>214647</v>
      </c>
      <c r="L10" s="411">
        <f t="shared" si="0"/>
        <v>251477</v>
      </c>
    </row>
    <row r="11" spans="1:12" ht="49.5" customHeight="1">
      <c r="A11" s="412"/>
      <c r="B11" s="412">
        <v>4</v>
      </c>
      <c r="C11" s="413" t="s">
        <v>1021</v>
      </c>
      <c r="D11" s="414">
        <v>67720</v>
      </c>
      <c r="E11" s="414">
        <v>8850</v>
      </c>
      <c r="F11" s="414"/>
      <c r="G11" s="414"/>
      <c r="H11" s="414">
        <v>20150</v>
      </c>
      <c r="I11" s="414">
        <v>10000</v>
      </c>
      <c r="J11" s="414"/>
      <c r="K11" s="415">
        <v>634739</v>
      </c>
      <c r="L11" s="411">
        <f t="shared" si="0"/>
        <v>741459</v>
      </c>
    </row>
    <row r="12" spans="1:12" ht="33" customHeight="1">
      <c r="A12" s="412"/>
      <c r="B12" s="412">
        <v>5</v>
      </c>
      <c r="C12" s="413" t="s">
        <v>599</v>
      </c>
      <c r="D12" s="414">
        <v>51528</v>
      </c>
      <c r="E12" s="414"/>
      <c r="F12" s="414"/>
      <c r="G12" s="414"/>
      <c r="H12" s="414"/>
      <c r="I12" s="414"/>
      <c r="J12" s="414"/>
      <c r="K12" s="415">
        <v>476431</v>
      </c>
      <c r="L12" s="411">
        <f t="shared" si="0"/>
        <v>527959</v>
      </c>
    </row>
    <row r="13" spans="1:12" ht="30.75" customHeight="1">
      <c r="A13" s="412"/>
      <c r="B13" s="412">
        <v>6</v>
      </c>
      <c r="C13" s="413" t="s">
        <v>601</v>
      </c>
      <c r="D13" s="414">
        <v>22624</v>
      </c>
      <c r="E13" s="414"/>
      <c r="F13" s="414"/>
      <c r="G13" s="414"/>
      <c r="H13" s="414"/>
      <c r="I13" s="414"/>
      <c r="J13" s="414"/>
      <c r="K13" s="415">
        <v>270606</v>
      </c>
      <c r="L13" s="411">
        <f t="shared" si="0"/>
        <v>293230</v>
      </c>
    </row>
    <row r="14" spans="1:12" ht="33.75" customHeight="1">
      <c r="A14" s="412"/>
      <c r="B14" s="412">
        <v>7</v>
      </c>
      <c r="C14" s="413" t="s">
        <v>603</v>
      </c>
      <c r="D14" s="414">
        <v>10892</v>
      </c>
      <c r="E14" s="414">
        <v>2826</v>
      </c>
      <c r="F14" s="414"/>
      <c r="G14" s="414"/>
      <c r="H14" s="414">
        <v>9350</v>
      </c>
      <c r="I14" s="414"/>
      <c r="J14" s="414"/>
      <c r="K14" s="415">
        <v>281970</v>
      </c>
      <c r="L14" s="411">
        <f t="shared" si="0"/>
        <v>305038</v>
      </c>
    </row>
    <row r="15" spans="1:12" s="421" customFormat="1" ht="18" customHeight="1">
      <c r="A15" s="416"/>
      <c r="B15" s="416"/>
      <c r="C15" s="417" t="s">
        <v>1022</v>
      </c>
      <c r="D15" s="417">
        <v>21205</v>
      </c>
      <c r="E15" s="418"/>
      <c r="F15" s="418"/>
      <c r="G15" s="418"/>
      <c r="H15" s="418"/>
      <c r="I15" s="418"/>
      <c r="J15" s="418"/>
      <c r="K15" s="419">
        <v>280566</v>
      </c>
      <c r="L15" s="420">
        <f t="shared" si="0"/>
        <v>301771</v>
      </c>
    </row>
    <row r="16" spans="1:12" s="421" customFormat="1" ht="18" customHeight="1">
      <c r="A16" s="416"/>
      <c r="B16" s="416"/>
      <c r="C16" s="422" t="s">
        <v>568</v>
      </c>
      <c r="D16" s="417">
        <v>13967</v>
      </c>
      <c r="E16" s="418">
        <v>600</v>
      </c>
      <c r="F16" s="418"/>
      <c r="G16" s="418"/>
      <c r="H16" s="418"/>
      <c r="I16" s="418"/>
      <c r="J16" s="418"/>
      <c r="K16" s="419">
        <v>157710</v>
      </c>
      <c r="L16" s="420">
        <f t="shared" si="0"/>
        <v>172277</v>
      </c>
    </row>
    <row r="17" spans="1:12" s="421" customFormat="1" ht="18" customHeight="1">
      <c r="A17" s="416"/>
      <c r="B17" s="416"/>
      <c r="C17" s="422" t="s">
        <v>1023</v>
      </c>
      <c r="D17" s="417">
        <v>13984</v>
      </c>
      <c r="E17" s="418"/>
      <c r="F17" s="418"/>
      <c r="G17" s="418"/>
      <c r="H17" s="418"/>
      <c r="I17" s="418"/>
      <c r="J17" s="418"/>
      <c r="K17" s="419">
        <v>155751</v>
      </c>
      <c r="L17" s="420">
        <f t="shared" si="0"/>
        <v>169735</v>
      </c>
    </row>
    <row r="18" spans="1:12" s="421" customFormat="1" ht="18" customHeight="1">
      <c r="A18" s="416"/>
      <c r="B18" s="416"/>
      <c r="C18" s="417" t="s">
        <v>1024</v>
      </c>
      <c r="D18" s="417"/>
      <c r="E18" s="418"/>
      <c r="F18" s="418"/>
      <c r="G18" s="418"/>
      <c r="H18" s="418"/>
      <c r="I18" s="418"/>
      <c r="J18" s="418"/>
      <c r="K18" s="419">
        <v>33439</v>
      </c>
      <c r="L18" s="420">
        <f t="shared" si="0"/>
        <v>33439</v>
      </c>
    </row>
    <row r="19" spans="1:12" ht="31.5" customHeight="1">
      <c r="A19" s="409"/>
      <c r="B19" s="409">
        <v>8</v>
      </c>
      <c r="C19" s="423" t="s">
        <v>1025</v>
      </c>
      <c r="D19" s="423">
        <f>SUM(D15:D18)</f>
        <v>49156</v>
      </c>
      <c r="E19" s="411">
        <f>SUM(E15:E18)</f>
        <v>600</v>
      </c>
      <c r="F19" s="411"/>
      <c r="G19" s="411"/>
      <c r="H19" s="411"/>
      <c r="I19" s="411"/>
      <c r="J19" s="411"/>
      <c r="K19" s="411">
        <f>SUM(K15:K18)</f>
        <v>627466</v>
      </c>
      <c r="L19" s="411">
        <f>SUM(L15:L18)</f>
        <v>677222</v>
      </c>
    </row>
    <row r="20" spans="1:12" s="421" customFormat="1" ht="20.25" customHeight="1">
      <c r="A20" s="424"/>
      <c r="B20" s="424"/>
      <c r="C20" s="422" t="s">
        <v>570</v>
      </c>
      <c r="D20" s="418">
        <v>29174</v>
      </c>
      <c r="E20" s="418"/>
      <c r="F20" s="418"/>
      <c r="G20" s="418"/>
      <c r="H20" s="418"/>
      <c r="I20" s="418"/>
      <c r="J20" s="418"/>
      <c r="K20" s="419">
        <v>250844</v>
      </c>
      <c r="L20" s="420">
        <f>SUM(D20:K20)</f>
        <v>280018</v>
      </c>
    </row>
    <row r="21" spans="1:12" s="421" customFormat="1" ht="21.75" customHeight="1">
      <c r="A21" s="424"/>
      <c r="B21" s="424"/>
      <c r="C21" s="417" t="s">
        <v>1026</v>
      </c>
      <c r="D21" s="417"/>
      <c r="E21" s="418"/>
      <c r="F21" s="418"/>
      <c r="G21" s="418"/>
      <c r="H21" s="418"/>
      <c r="I21" s="418"/>
      <c r="J21" s="418"/>
      <c r="K21" s="419">
        <v>36144</v>
      </c>
      <c r="L21" s="420">
        <f>SUM(D21:K21)</f>
        <v>36144</v>
      </c>
    </row>
    <row r="22" spans="1:12" ht="28.5" customHeight="1">
      <c r="A22" s="409"/>
      <c r="B22" s="409">
        <v>9</v>
      </c>
      <c r="C22" s="423" t="s">
        <v>1027</v>
      </c>
      <c r="D22" s="423">
        <f>SUM(D20:D21)</f>
        <v>29174</v>
      </c>
      <c r="E22" s="411"/>
      <c r="F22" s="411"/>
      <c r="G22" s="411"/>
      <c r="H22" s="411"/>
      <c r="I22" s="411"/>
      <c r="J22" s="411"/>
      <c r="K22" s="411">
        <f>SUM(K20:K21)</f>
        <v>286988</v>
      </c>
      <c r="L22" s="411">
        <f>SUM(L20:L21)</f>
        <v>316162</v>
      </c>
    </row>
    <row r="23" spans="1:12" s="421" customFormat="1" ht="18" customHeight="1">
      <c r="A23" s="424"/>
      <c r="B23" s="424"/>
      <c r="C23" s="422" t="s">
        <v>572</v>
      </c>
      <c r="D23" s="418">
        <v>15396</v>
      </c>
      <c r="E23" s="418"/>
      <c r="F23" s="418"/>
      <c r="G23" s="418"/>
      <c r="H23" s="418"/>
      <c r="I23" s="418"/>
      <c r="J23" s="418"/>
      <c r="K23" s="419">
        <v>153353</v>
      </c>
      <c r="L23" s="420">
        <f>SUM(D23:K23)</f>
        <v>168749</v>
      </c>
    </row>
    <row r="24" spans="1:12" s="421" customFormat="1" ht="18" customHeight="1">
      <c r="A24" s="424"/>
      <c r="B24" s="424"/>
      <c r="C24" s="417" t="s">
        <v>1028</v>
      </c>
      <c r="D24" s="417"/>
      <c r="E24" s="418"/>
      <c r="F24" s="418"/>
      <c r="G24" s="418"/>
      <c r="H24" s="418"/>
      <c r="I24" s="418"/>
      <c r="J24" s="418"/>
      <c r="K24" s="419">
        <v>30242</v>
      </c>
      <c r="L24" s="420">
        <f>SUM(D24:K24)</f>
        <v>30242</v>
      </c>
    </row>
    <row r="25" spans="1:12" ht="30" customHeight="1">
      <c r="A25" s="409"/>
      <c r="B25" s="409">
        <v>10</v>
      </c>
      <c r="C25" s="423" t="s">
        <v>1029</v>
      </c>
      <c r="D25" s="423">
        <f>SUM(D23:D24)</f>
        <v>15396</v>
      </c>
      <c r="E25" s="411"/>
      <c r="F25" s="411"/>
      <c r="G25" s="411"/>
      <c r="H25" s="411"/>
      <c r="I25" s="411"/>
      <c r="J25" s="411"/>
      <c r="K25" s="411">
        <f>SUM(K23:K24)</f>
        <v>183595</v>
      </c>
      <c r="L25" s="411">
        <f>SUM(L23:L24)</f>
        <v>198991</v>
      </c>
    </row>
    <row r="26" spans="1:12" s="421" customFormat="1" ht="19.5" customHeight="1">
      <c r="A26" s="424"/>
      <c r="B26" s="424"/>
      <c r="C26" s="422" t="s">
        <v>1030</v>
      </c>
      <c r="D26" s="418">
        <v>23917</v>
      </c>
      <c r="E26" s="418"/>
      <c r="F26" s="418">
        <v>2940</v>
      </c>
      <c r="G26" s="418"/>
      <c r="H26" s="418"/>
      <c r="I26" s="418"/>
      <c r="J26" s="418"/>
      <c r="K26" s="419">
        <v>217694</v>
      </c>
      <c r="L26" s="420">
        <f>SUM(D26:K26)</f>
        <v>244551</v>
      </c>
    </row>
    <row r="27" spans="1:12" s="421" customFormat="1" ht="19.5" customHeight="1">
      <c r="A27" s="424"/>
      <c r="B27" s="424"/>
      <c r="C27" s="417" t="s">
        <v>1031</v>
      </c>
      <c r="D27" s="417"/>
      <c r="E27" s="418"/>
      <c r="F27" s="418"/>
      <c r="G27" s="418"/>
      <c r="H27" s="418"/>
      <c r="I27" s="418"/>
      <c r="J27" s="418"/>
      <c r="K27" s="419">
        <v>46427</v>
      </c>
      <c r="L27" s="420">
        <f>SUM(D27:K27)</f>
        <v>46427</v>
      </c>
    </row>
    <row r="28" spans="1:12" ht="33.75" customHeight="1">
      <c r="A28" s="409"/>
      <c r="B28" s="409">
        <v>11</v>
      </c>
      <c r="C28" s="423" t="s">
        <v>1032</v>
      </c>
      <c r="D28" s="423">
        <f>SUM(D26:D27)</f>
        <v>23917</v>
      </c>
      <c r="E28" s="411"/>
      <c r="F28" s="411">
        <f>SUM(F26:F27)</f>
        <v>2940</v>
      </c>
      <c r="G28" s="411"/>
      <c r="H28" s="411"/>
      <c r="I28" s="411"/>
      <c r="J28" s="411"/>
      <c r="K28" s="411">
        <f>SUM(K26:K27)</f>
        <v>264121</v>
      </c>
      <c r="L28" s="411">
        <f>SUM(L26:L27)</f>
        <v>290978</v>
      </c>
    </row>
    <row r="29" spans="1:12" ht="23.25" customHeight="1">
      <c r="A29" s="409"/>
      <c r="B29" s="409" t="s">
        <v>1033</v>
      </c>
      <c r="C29" s="423" t="s">
        <v>576</v>
      </c>
      <c r="D29" s="423">
        <v>8100</v>
      </c>
      <c r="E29" s="411"/>
      <c r="F29" s="411"/>
      <c r="G29" s="411"/>
      <c r="H29" s="411"/>
      <c r="I29" s="411"/>
      <c r="J29" s="411"/>
      <c r="K29" s="411">
        <v>113756</v>
      </c>
      <c r="L29" s="411">
        <f aca="true" t="shared" si="1" ref="L29:L57">SUM(D29:K29)</f>
        <v>121856</v>
      </c>
    </row>
    <row r="30" spans="1:12" ht="31.5" customHeight="1">
      <c r="A30" s="409"/>
      <c r="B30" s="409" t="s">
        <v>1034</v>
      </c>
      <c r="C30" s="423" t="s">
        <v>1035</v>
      </c>
      <c r="D30" s="423">
        <v>2881</v>
      </c>
      <c r="E30" s="411"/>
      <c r="F30" s="411"/>
      <c r="G30" s="411"/>
      <c r="H30" s="411"/>
      <c r="I30" s="411"/>
      <c r="J30" s="411"/>
      <c r="K30" s="411">
        <v>106577</v>
      </c>
      <c r="L30" s="411">
        <f t="shared" si="1"/>
        <v>109458</v>
      </c>
    </row>
    <row r="31" spans="1:12" ht="31.5" customHeight="1">
      <c r="A31" s="409"/>
      <c r="B31" s="409">
        <v>14</v>
      </c>
      <c r="C31" s="423" t="s">
        <v>646</v>
      </c>
      <c r="D31" s="423">
        <v>56111</v>
      </c>
      <c r="E31" s="411">
        <v>1000</v>
      </c>
      <c r="F31" s="411">
        <v>5000</v>
      </c>
      <c r="G31" s="411"/>
      <c r="H31" s="411"/>
      <c r="I31" s="411"/>
      <c r="J31" s="411"/>
      <c r="K31" s="411">
        <v>150820</v>
      </c>
      <c r="L31" s="411">
        <f t="shared" si="1"/>
        <v>212931</v>
      </c>
    </row>
    <row r="32" spans="1:12" ht="20.25" customHeight="1">
      <c r="A32" s="409"/>
      <c r="B32" s="409">
        <v>15</v>
      </c>
      <c r="C32" s="423" t="s">
        <v>675</v>
      </c>
      <c r="D32" s="423">
        <v>18585</v>
      </c>
      <c r="E32" s="411"/>
      <c r="F32" s="411"/>
      <c r="G32" s="411"/>
      <c r="H32" s="411"/>
      <c r="I32" s="411"/>
      <c r="J32" s="411"/>
      <c r="K32" s="411">
        <v>64556</v>
      </c>
      <c r="L32" s="411">
        <f t="shared" si="1"/>
        <v>83141</v>
      </c>
    </row>
    <row r="33" spans="1:12" ht="20.25" customHeight="1">
      <c r="A33" s="409"/>
      <c r="B33" s="409">
        <v>16</v>
      </c>
      <c r="C33" s="423" t="s">
        <v>544</v>
      </c>
      <c r="D33" s="423">
        <v>83350</v>
      </c>
      <c r="E33" s="411"/>
      <c r="F33" s="411"/>
      <c r="G33" s="411"/>
      <c r="H33" s="411"/>
      <c r="I33" s="411"/>
      <c r="J33" s="411"/>
      <c r="K33" s="411">
        <v>387203</v>
      </c>
      <c r="L33" s="411">
        <f t="shared" si="1"/>
        <v>470553</v>
      </c>
    </row>
    <row r="34" spans="1:12" ht="20.25" customHeight="1">
      <c r="A34" s="409"/>
      <c r="B34" s="409">
        <v>17</v>
      </c>
      <c r="C34" s="423" t="s">
        <v>546</v>
      </c>
      <c r="D34" s="423">
        <v>40334</v>
      </c>
      <c r="E34" s="411"/>
      <c r="F34" s="411"/>
      <c r="G34" s="411"/>
      <c r="H34" s="411"/>
      <c r="I34" s="411"/>
      <c r="J34" s="411"/>
      <c r="K34" s="411">
        <v>87734</v>
      </c>
      <c r="L34" s="411">
        <f t="shared" si="1"/>
        <v>128068</v>
      </c>
    </row>
    <row r="35" spans="1:12" ht="32.25" customHeight="1">
      <c r="A35" s="409"/>
      <c r="B35" s="409">
        <v>18</v>
      </c>
      <c r="C35" s="423" t="s">
        <v>718</v>
      </c>
      <c r="D35" s="423">
        <v>12700</v>
      </c>
      <c r="E35" s="411"/>
      <c r="F35" s="411">
        <v>408</v>
      </c>
      <c r="G35" s="411"/>
      <c r="H35" s="411"/>
      <c r="I35" s="411"/>
      <c r="J35" s="411"/>
      <c r="K35" s="411">
        <v>412405</v>
      </c>
      <c r="L35" s="411">
        <f t="shared" si="1"/>
        <v>425513</v>
      </c>
    </row>
    <row r="36" spans="1:12" ht="19.5" customHeight="1">
      <c r="A36" s="409"/>
      <c r="B36" s="409" t="s">
        <v>1036</v>
      </c>
      <c r="C36" s="423" t="s">
        <v>1037</v>
      </c>
      <c r="D36" s="423">
        <v>5386</v>
      </c>
      <c r="E36" s="411"/>
      <c r="F36" s="411"/>
      <c r="G36" s="411"/>
      <c r="H36" s="411"/>
      <c r="I36" s="411"/>
      <c r="J36" s="411"/>
      <c r="K36" s="411">
        <v>40458</v>
      </c>
      <c r="L36" s="411">
        <f t="shared" si="1"/>
        <v>45844</v>
      </c>
    </row>
    <row r="37" spans="1:12" ht="19.5" customHeight="1">
      <c r="A37" s="409"/>
      <c r="B37" s="409" t="s">
        <v>1038</v>
      </c>
      <c r="C37" s="423" t="s">
        <v>1039</v>
      </c>
      <c r="D37" s="423">
        <v>5922</v>
      </c>
      <c r="E37" s="411"/>
      <c r="F37" s="411"/>
      <c r="G37" s="411"/>
      <c r="H37" s="411"/>
      <c r="I37" s="411"/>
      <c r="J37" s="411"/>
      <c r="K37" s="411">
        <v>47508</v>
      </c>
      <c r="L37" s="411">
        <f t="shared" si="1"/>
        <v>53430</v>
      </c>
    </row>
    <row r="38" spans="1:12" ht="19.5" customHeight="1">
      <c r="A38" s="409"/>
      <c r="B38" s="409" t="s">
        <v>1040</v>
      </c>
      <c r="C38" s="423" t="s">
        <v>1041</v>
      </c>
      <c r="D38" s="423">
        <v>11170</v>
      </c>
      <c r="E38" s="411"/>
      <c r="F38" s="411"/>
      <c r="G38" s="411"/>
      <c r="H38" s="411"/>
      <c r="I38" s="411"/>
      <c r="J38" s="411"/>
      <c r="K38" s="411">
        <v>75144</v>
      </c>
      <c r="L38" s="411">
        <f t="shared" si="1"/>
        <v>86314</v>
      </c>
    </row>
    <row r="39" spans="1:12" ht="19.5" customHeight="1">
      <c r="A39" s="409"/>
      <c r="B39" s="409" t="s">
        <v>1042</v>
      </c>
      <c r="C39" s="423" t="s">
        <v>1043</v>
      </c>
      <c r="D39" s="423">
        <v>3886</v>
      </c>
      <c r="E39" s="411"/>
      <c r="F39" s="411"/>
      <c r="G39" s="411"/>
      <c r="H39" s="411"/>
      <c r="I39" s="411"/>
      <c r="J39" s="411"/>
      <c r="K39" s="411">
        <v>32241</v>
      </c>
      <c r="L39" s="411">
        <f t="shared" si="1"/>
        <v>36127</v>
      </c>
    </row>
    <row r="40" spans="1:12" ht="19.5" customHeight="1">
      <c r="A40" s="409"/>
      <c r="B40" s="409" t="s">
        <v>1044</v>
      </c>
      <c r="C40" s="423" t="s">
        <v>1045</v>
      </c>
      <c r="D40" s="423">
        <v>4884</v>
      </c>
      <c r="E40" s="411"/>
      <c r="F40" s="411"/>
      <c r="G40" s="411"/>
      <c r="H40" s="411"/>
      <c r="I40" s="411"/>
      <c r="J40" s="411"/>
      <c r="K40" s="411">
        <v>39248</v>
      </c>
      <c r="L40" s="411">
        <f t="shared" si="1"/>
        <v>44132</v>
      </c>
    </row>
    <row r="41" spans="1:12" ht="19.5" customHeight="1">
      <c r="A41" s="409"/>
      <c r="B41" s="409" t="s">
        <v>1046</v>
      </c>
      <c r="C41" s="423" t="s">
        <v>1047</v>
      </c>
      <c r="D41" s="423">
        <v>4654</v>
      </c>
      <c r="E41" s="411"/>
      <c r="F41" s="411"/>
      <c r="G41" s="411"/>
      <c r="H41" s="411"/>
      <c r="I41" s="411"/>
      <c r="J41" s="411"/>
      <c r="K41" s="411">
        <v>43673</v>
      </c>
      <c r="L41" s="411">
        <f t="shared" si="1"/>
        <v>48327</v>
      </c>
    </row>
    <row r="42" spans="1:12" ht="19.5" customHeight="1">
      <c r="A42" s="409"/>
      <c r="B42" s="409" t="s">
        <v>1048</v>
      </c>
      <c r="C42" s="423" t="s">
        <v>1049</v>
      </c>
      <c r="D42" s="423">
        <v>6178</v>
      </c>
      <c r="E42" s="411"/>
      <c r="F42" s="411"/>
      <c r="G42" s="411"/>
      <c r="H42" s="411"/>
      <c r="I42" s="411"/>
      <c r="J42" s="411"/>
      <c r="K42" s="411">
        <v>49768</v>
      </c>
      <c r="L42" s="411">
        <f t="shared" si="1"/>
        <v>55946</v>
      </c>
    </row>
    <row r="43" spans="1:12" ht="19.5" customHeight="1">
      <c r="A43" s="409"/>
      <c r="B43" s="409" t="s">
        <v>1050</v>
      </c>
      <c r="C43" s="423" t="s">
        <v>1051</v>
      </c>
      <c r="D43" s="423">
        <v>3509</v>
      </c>
      <c r="E43" s="411"/>
      <c r="F43" s="411"/>
      <c r="G43" s="411"/>
      <c r="H43" s="411"/>
      <c r="I43" s="411"/>
      <c r="J43" s="411"/>
      <c r="K43" s="411">
        <v>29748</v>
      </c>
      <c r="L43" s="411">
        <f t="shared" si="1"/>
        <v>33257</v>
      </c>
    </row>
    <row r="44" spans="1:12" ht="19.5" customHeight="1">
      <c r="A44" s="409"/>
      <c r="B44" s="409" t="s">
        <v>1052</v>
      </c>
      <c r="C44" s="423" t="s">
        <v>1053</v>
      </c>
      <c r="D44" s="423">
        <v>7828</v>
      </c>
      <c r="E44" s="411"/>
      <c r="F44" s="411"/>
      <c r="G44" s="411"/>
      <c r="H44" s="411"/>
      <c r="I44" s="411"/>
      <c r="J44" s="411"/>
      <c r="K44" s="411">
        <v>52539</v>
      </c>
      <c r="L44" s="411">
        <f t="shared" si="1"/>
        <v>60367</v>
      </c>
    </row>
    <row r="45" spans="1:12" ht="19.5" customHeight="1">
      <c r="A45" s="409"/>
      <c r="B45" s="409" t="s">
        <v>1054</v>
      </c>
      <c r="C45" s="423" t="s">
        <v>1055</v>
      </c>
      <c r="D45" s="423">
        <v>5784</v>
      </c>
      <c r="E45" s="411"/>
      <c r="F45" s="411"/>
      <c r="G45" s="411"/>
      <c r="H45" s="411"/>
      <c r="I45" s="411"/>
      <c r="J45" s="411"/>
      <c r="K45" s="411">
        <v>39016</v>
      </c>
      <c r="L45" s="411">
        <f t="shared" si="1"/>
        <v>44800</v>
      </c>
    </row>
    <row r="46" spans="1:12" ht="19.5" customHeight="1">
      <c r="A46" s="409"/>
      <c r="B46" s="409" t="s">
        <v>1056</v>
      </c>
      <c r="C46" s="423" t="s">
        <v>1057</v>
      </c>
      <c r="D46" s="423">
        <v>5427</v>
      </c>
      <c r="E46" s="411"/>
      <c r="F46" s="411"/>
      <c r="G46" s="411"/>
      <c r="H46" s="411"/>
      <c r="I46" s="411"/>
      <c r="J46" s="411"/>
      <c r="K46" s="411">
        <v>45072</v>
      </c>
      <c r="L46" s="411">
        <f t="shared" si="1"/>
        <v>50499</v>
      </c>
    </row>
    <row r="47" spans="1:12" ht="19.5" customHeight="1">
      <c r="A47" s="409"/>
      <c r="B47" s="409" t="s">
        <v>1058</v>
      </c>
      <c r="C47" s="423" t="s">
        <v>1059</v>
      </c>
      <c r="D47" s="423">
        <v>11426</v>
      </c>
      <c r="E47" s="411"/>
      <c r="F47" s="411"/>
      <c r="G47" s="411"/>
      <c r="H47" s="411"/>
      <c r="I47" s="411"/>
      <c r="J47" s="411"/>
      <c r="K47" s="411">
        <v>92190</v>
      </c>
      <c r="L47" s="411">
        <f t="shared" si="1"/>
        <v>103616</v>
      </c>
    </row>
    <row r="48" spans="1:12" ht="19.5" customHeight="1">
      <c r="A48" s="409"/>
      <c r="B48" s="409" t="s">
        <v>1060</v>
      </c>
      <c r="C48" s="423" t="s">
        <v>1061</v>
      </c>
      <c r="D48" s="423">
        <v>3843</v>
      </c>
      <c r="E48" s="411"/>
      <c r="F48" s="411"/>
      <c r="G48" s="411"/>
      <c r="H48" s="411"/>
      <c r="I48" s="411"/>
      <c r="J48" s="411"/>
      <c r="K48" s="411">
        <v>33504</v>
      </c>
      <c r="L48" s="411">
        <f t="shared" si="1"/>
        <v>37347</v>
      </c>
    </row>
    <row r="49" spans="1:12" ht="19.5" customHeight="1">
      <c r="A49" s="409"/>
      <c r="B49" s="409" t="s">
        <v>1062</v>
      </c>
      <c r="C49" s="423" t="s">
        <v>1063</v>
      </c>
      <c r="D49" s="423">
        <v>5357</v>
      </c>
      <c r="E49" s="411"/>
      <c r="F49" s="411"/>
      <c r="G49" s="411"/>
      <c r="H49" s="411"/>
      <c r="I49" s="411"/>
      <c r="J49" s="411"/>
      <c r="K49" s="411">
        <v>40035</v>
      </c>
      <c r="L49" s="411">
        <f t="shared" si="1"/>
        <v>45392</v>
      </c>
    </row>
    <row r="50" spans="1:12" ht="19.5" customHeight="1">
      <c r="A50" s="409"/>
      <c r="B50" s="409" t="s">
        <v>1064</v>
      </c>
      <c r="C50" s="423" t="s">
        <v>1065</v>
      </c>
      <c r="D50" s="423">
        <v>14477</v>
      </c>
      <c r="E50" s="411"/>
      <c r="F50" s="411"/>
      <c r="G50" s="411"/>
      <c r="H50" s="411"/>
      <c r="I50" s="411"/>
      <c r="J50" s="411"/>
      <c r="K50" s="411">
        <v>92023</v>
      </c>
      <c r="L50" s="411">
        <f t="shared" si="1"/>
        <v>106500</v>
      </c>
    </row>
    <row r="51" spans="1:12" ht="33" customHeight="1">
      <c r="A51" s="409"/>
      <c r="B51" s="409" t="s">
        <v>1066</v>
      </c>
      <c r="C51" s="423" t="s">
        <v>1067</v>
      </c>
      <c r="D51" s="423">
        <v>5001</v>
      </c>
      <c r="E51" s="411"/>
      <c r="F51" s="411"/>
      <c r="G51" s="411"/>
      <c r="H51" s="411"/>
      <c r="I51" s="411"/>
      <c r="J51" s="411"/>
      <c r="K51" s="411">
        <v>39067</v>
      </c>
      <c r="L51" s="411">
        <f t="shared" si="1"/>
        <v>44068</v>
      </c>
    </row>
    <row r="52" spans="1:12" ht="23.25" customHeight="1">
      <c r="A52" s="409"/>
      <c r="B52" s="409" t="s">
        <v>1068</v>
      </c>
      <c r="C52" s="423" t="s">
        <v>1069</v>
      </c>
      <c r="D52" s="423">
        <v>4221</v>
      </c>
      <c r="E52" s="411"/>
      <c r="F52" s="411"/>
      <c r="G52" s="411"/>
      <c r="H52" s="411"/>
      <c r="I52" s="411"/>
      <c r="J52" s="411"/>
      <c r="K52" s="411">
        <v>42786</v>
      </c>
      <c r="L52" s="411">
        <f t="shared" si="1"/>
        <v>47007</v>
      </c>
    </row>
    <row r="53" spans="1:12" ht="23.25" customHeight="1">
      <c r="A53" s="409"/>
      <c r="B53" s="409" t="s">
        <v>1070</v>
      </c>
      <c r="C53" s="423" t="s">
        <v>1071</v>
      </c>
      <c r="D53" s="423"/>
      <c r="E53" s="411"/>
      <c r="F53" s="411"/>
      <c r="G53" s="411"/>
      <c r="H53" s="411"/>
      <c r="I53" s="411"/>
      <c r="J53" s="411"/>
      <c r="K53" s="411">
        <v>91101</v>
      </c>
      <c r="L53" s="411">
        <f t="shared" si="1"/>
        <v>91101</v>
      </c>
    </row>
    <row r="54" spans="1:12" ht="23.25" customHeight="1">
      <c r="A54" s="409"/>
      <c r="B54" s="409" t="s">
        <v>1072</v>
      </c>
      <c r="C54" s="423" t="s">
        <v>542</v>
      </c>
      <c r="D54" s="423">
        <v>37661</v>
      </c>
      <c r="E54" s="425"/>
      <c r="F54" s="425"/>
      <c r="G54" s="425"/>
      <c r="H54" s="425"/>
      <c r="I54" s="425"/>
      <c r="J54" s="425"/>
      <c r="K54" s="411">
        <v>193476</v>
      </c>
      <c r="L54" s="411">
        <f t="shared" si="1"/>
        <v>231137</v>
      </c>
    </row>
    <row r="55" spans="1:12" s="421" customFormat="1" ht="19.5" customHeight="1">
      <c r="A55" s="426"/>
      <c r="B55" s="426"/>
      <c r="C55" s="417" t="s">
        <v>1073</v>
      </c>
      <c r="D55" s="417">
        <v>36800</v>
      </c>
      <c r="E55" s="420"/>
      <c r="F55" s="420"/>
      <c r="G55" s="420"/>
      <c r="H55" s="420"/>
      <c r="I55" s="420"/>
      <c r="J55" s="420"/>
      <c r="K55" s="427">
        <v>343921</v>
      </c>
      <c r="L55" s="420">
        <f t="shared" si="1"/>
        <v>380721</v>
      </c>
    </row>
    <row r="56" spans="1:12" s="421" customFormat="1" ht="19.5" customHeight="1">
      <c r="A56" s="416"/>
      <c r="B56" s="416"/>
      <c r="C56" s="422" t="s">
        <v>1074</v>
      </c>
      <c r="D56" s="427">
        <v>3500</v>
      </c>
      <c r="E56" s="418"/>
      <c r="F56" s="418"/>
      <c r="G56" s="418">
        <v>33900</v>
      </c>
      <c r="H56" s="418"/>
      <c r="I56" s="418"/>
      <c r="J56" s="418"/>
      <c r="K56" s="419">
        <v>2179</v>
      </c>
      <c r="L56" s="420">
        <f t="shared" si="1"/>
        <v>39579</v>
      </c>
    </row>
    <row r="57" spans="1:12" ht="25.5" customHeight="1">
      <c r="A57" s="428"/>
      <c r="B57" s="428">
        <v>38</v>
      </c>
      <c r="C57" s="429" t="s">
        <v>1075</v>
      </c>
      <c r="D57" s="411">
        <f>SUM(D55:D56)</f>
        <v>40300</v>
      </c>
      <c r="E57" s="411"/>
      <c r="F57" s="411"/>
      <c r="G57" s="411">
        <f>SUM(G55:G56)</f>
        <v>33900</v>
      </c>
      <c r="H57" s="411"/>
      <c r="I57" s="411"/>
      <c r="J57" s="411"/>
      <c r="K57" s="411">
        <f>SUM(K55:K56)</f>
        <v>346100</v>
      </c>
      <c r="L57" s="411">
        <f t="shared" si="1"/>
        <v>420300</v>
      </c>
    </row>
    <row r="58" spans="1:12" ht="27" customHeight="1">
      <c r="A58" s="408">
        <v>1</v>
      </c>
      <c r="B58" s="409"/>
      <c r="C58" s="430" t="s">
        <v>1076</v>
      </c>
      <c r="D58" s="411">
        <f aca="true" t="shared" si="2" ref="D58:L58">SUM(D8:D57)-D19-D22-D25-D57-D28</f>
        <v>749893</v>
      </c>
      <c r="E58" s="411">
        <f t="shared" si="2"/>
        <v>16426</v>
      </c>
      <c r="F58" s="411">
        <f t="shared" si="2"/>
        <v>11019</v>
      </c>
      <c r="G58" s="411">
        <f t="shared" si="2"/>
        <v>33900</v>
      </c>
      <c r="H58" s="411">
        <f t="shared" si="2"/>
        <v>47350</v>
      </c>
      <c r="I58" s="411">
        <f t="shared" si="2"/>
        <v>13616</v>
      </c>
      <c r="J58" s="411">
        <f t="shared" si="2"/>
        <v>500</v>
      </c>
      <c r="K58" s="411">
        <f t="shared" si="2"/>
        <v>6741430</v>
      </c>
      <c r="L58" s="411">
        <f t="shared" si="2"/>
        <v>7614134</v>
      </c>
    </row>
    <row r="59" spans="1:12" ht="24" customHeight="1">
      <c r="A59" s="408">
        <v>2</v>
      </c>
      <c r="B59" s="409"/>
      <c r="C59" s="431" t="s">
        <v>648</v>
      </c>
      <c r="D59" s="411">
        <v>29163</v>
      </c>
      <c r="E59" s="411"/>
      <c r="F59" s="411"/>
      <c r="G59" s="411"/>
      <c r="H59" s="411"/>
      <c r="I59" s="411"/>
      <c r="J59" s="411"/>
      <c r="K59" s="411">
        <v>151332</v>
      </c>
      <c r="L59" s="411">
        <f>SUM(D59:K59)</f>
        <v>180495</v>
      </c>
    </row>
    <row r="60" spans="1:12" ht="32.25" customHeight="1">
      <c r="A60" s="408">
        <v>3</v>
      </c>
      <c r="B60" s="409"/>
      <c r="C60" s="431" t="s">
        <v>695</v>
      </c>
      <c r="D60" s="411">
        <v>10723</v>
      </c>
      <c r="E60" s="411"/>
      <c r="F60" s="411">
        <v>1400</v>
      </c>
      <c r="G60" s="411"/>
      <c r="H60" s="411"/>
      <c r="I60" s="411"/>
      <c r="J60" s="411"/>
      <c r="K60" s="411">
        <v>22104</v>
      </c>
      <c r="L60" s="411">
        <f>SUM(D60:K60)</f>
        <v>34227</v>
      </c>
    </row>
    <row r="61" spans="1:12" ht="40.5" customHeight="1" thickBot="1">
      <c r="A61" s="432">
        <v>4</v>
      </c>
      <c r="B61" s="433"/>
      <c r="C61" s="434" t="s">
        <v>1077</v>
      </c>
      <c r="D61" s="435"/>
      <c r="E61" s="435"/>
      <c r="F61" s="435">
        <v>3533</v>
      </c>
      <c r="G61" s="435"/>
      <c r="H61" s="435"/>
      <c r="I61" s="435"/>
      <c r="J61" s="435"/>
      <c r="K61" s="435">
        <v>13567</v>
      </c>
      <c r="L61" s="435">
        <f>SUM(D61:K61)</f>
        <v>17100</v>
      </c>
    </row>
    <row r="62" spans="1:12" ht="21" customHeight="1" thickBot="1">
      <c r="A62" s="436"/>
      <c r="B62" s="437"/>
      <c r="C62" s="438" t="s">
        <v>1078</v>
      </c>
      <c r="D62" s="439">
        <f aca="true" t="shared" si="3" ref="D62:L62">SUM(D58:D61)</f>
        <v>789779</v>
      </c>
      <c r="E62" s="439">
        <f t="shared" si="3"/>
        <v>16426</v>
      </c>
      <c r="F62" s="439">
        <f t="shared" si="3"/>
        <v>15952</v>
      </c>
      <c r="G62" s="439">
        <f t="shared" si="3"/>
        <v>33900</v>
      </c>
      <c r="H62" s="439">
        <f t="shared" si="3"/>
        <v>47350</v>
      </c>
      <c r="I62" s="439">
        <f t="shared" si="3"/>
        <v>13616</v>
      </c>
      <c r="J62" s="439">
        <f t="shared" si="3"/>
        <v>500</v>
      </c>
      <c r="K62" s="439">
        <f t="shared" si="3"/>
        <v>6928433</v>
      </c>
      <c r="L62" s="439">
        <f t="shared" si="3"/>
        <v>7845956</v>
      </c>
    </row>
  </sheetData>
  <mergeCells count="17">
    <mergeCell ref="A1:E1"/>
    <mergeCell ref="I1:L1"/>
    <mergeCell ref="C5:C6"/>
    <mergeCell ref="A5:A6"/>
    <mergeCell ref="B5:B6"/>
    <mergeCell ref="B2:L2"/>
    <mergeCell ref="B3:L3"/>
    <mergeCell ref="L5:L6"/>
    <mergeCell ref="H5:H6"/>
    <mergeCell ref="I4:K4"/>
    <mergeCell ref="I5:I6"/>
    <mergeCell ref="J5:J6"/>
    <mergeCell ref="K5:K6"/>
    <mergeCell ref="D5:D6"/>
    <mergeCell ref="E5:E6"/>
    <mergeCell ref="F5:F6"/>
    <mergeCell ref="G5:G6"/>
  </mergeCells>
  <printOptions horizontalCentered="1"/>
  <pageMargins left="0.3937007874015748" right="0.3937007874015748" top="1.1811023622047245" bottom="1.1811023622047245" header="0.5118110236220472" footer="0.5118110236220472"/>
  <pageSetup fitToHeight="2" horizontalDpi="600" verticalDpi="600" orientation="portrait" paperSize="8" scale="89" r:id="rId1"/>
  <headerFooter alignWithMargins="0">
    <oddHeader>&amp;C1.sz. táblázat - &amp;P. oldal</oddHeader>
  </headerFooter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farkaszs</cp:lastModifiedBy>
  <cp:lastPrinted>2009-03-04T11:13:55Z</cp:lastPrinted>
  <dcterms:created xsi:type="dcterms:W3CDTF">1998-01-22T09:59:47Z</dcterms:created>
  <dcterms:modified xsi:type="dcterms:W3CDTF">2009-04-07T08:59:28Z</dcterms:modified>
  <cp:category/>
  <cp:version/>
  <cp:contentType/>
  <cp:contentStatus/>
</cp:coreProperties>
</file>